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103\0申し込み準備\"/>
    </mc:Choice>
  </mc:AlternateContent>
  <xr:revisionPtr revIDLastSave="0" documentId="13_ncr:1_{DC69C045-3920-4533-BBB2-0EA998D0AB11}" xr6:coauthVersionLast="47" xr6:coauthVersionMax="47" xr10:uidLastSave="{00000000-0000-0000-0000-000000000000}"/>
  <bookViews>
    <workbookView xWindow="28680" yWindow="1170" windowWidth="29040" windowHeight="15720" xr2:uid="{00000000-000D-0000-FFFF-FFFF00000000}"/>
  </bookViews>
  <sheets>
    <sheet name="入力シート" sheetId="3" r:id="rId1"/>
    <sheet name="DATE" sheetId="1" state="hidden" r:id="rId2"/>
    <sheet name="NANS" sheetId="4" state="hidden" r:id="rId3"/>
  </sheets>
  <externalReferences>
    <externalReference r:id="rId4"/>
  </externalReferences>
  <definedNames>
    <definedName name="_xlnm.Print_Area" localSheetId="0">入力シート!$A$1:$AE$103</definedName>
    <definedName name="_xlnm.Print_Titles" localSheetId="0">入力シート!$1:$11</definedName>
    <definedName name="一般">DATE!$A$23:$A$28</definedName>
    <definedName name="高校">DATE!$C$23:$C$28</definedName>
    <definedName name="種別">DATE!$E$33:$E$37</definedName>
    <definedName name="所属地">DATE!$B$33:$B$80</definedName>
    <definedName name="女子競技">OFFSET([1]データ!$F$2,0,0,COUNTA([1]データ!$F$2:$F$100),1)</definedName>
    <definedName name="小学">DATE!$F$23:$G$23</definedName>
    <definedName name="小学4年以下">DATE!$G$23</definedName>
    <definedName name="小学5･6年">DATE!$F$23</definedName>
    <definedName name="性別">DATE!$H$33:$H$35</definedName>
    <definedName name="大学">DATE!$B$23:$B$28</definedName>
    <definedName name="男子競技">OFFSET([1]データ!$B$2,0,0,COUNTA([1]データ!$B$2:$B$100),1)</definedName>
    <definedName name="中学">DATE!$D$23:$D$28</definedName>
    <definedName name="中学1年">DATE!$E$23:$E$27</definedName>
    <definedName name="中学2･3年">DATE!$D$23:$D$27</definedName>
  </definedNames>
  <calcPr calcId="181029"/>
</workbook>
</file>

<file path=xl/calcChain.xml><?xml version="1.0" encoding="utf-8"?>
<calcChain xmlns="http://schemas.openxmlformats.org/spreadsheetml/2006/main">
  <c r="AJ13" i="3" l="1"/>
  <c r="AK13" i="3"/>
  <c r="AL13" i="3"/>
  <c r="AM13" i="3"/>
  <c r="AJ14" i="3"/>
  <c r="AK14" i="3"/>
  <c r="AL14" i="3"/>
  <c r="AM14" i="3"/>
  <c r="AJ15" i="3"/>
  <c r="AK15" i="3"/>
  <c r="AL15" i="3"/>
  <c r="AM15" i="3"/>
  <c r="AJ16" i="3"/>
  <c r="AK16" i="3"/>
  <c r="AL16" i="3"/>
  <c r="AM16" i="3"/>
  <c r="AJ17" i="3"/>
  <c r="AK17" i="3"/>
  <c r="AL17" i="3"/>
  <c r="AM17" i="3"/>
  <c r="AJ18" i="3"/>
  <c r="AK18" i="3"/>
  <c r="AL18" i="3"/>
  <c r="AM18" i="3"/>
  <c r="AJ19" i="3"/>
  <c r="AK19" i="3"/>
  <c r="AL19" i="3"/>
  <c r="AM19" i="3"/>
  <c r="AJ20" i="3"/>
  <c r="AK20" i="3"/>
  <c r="AL20" i="3"/>
  <c r="AM20" i="3"/>
  <c r="AJ21" i="3"/>
  <c r="AK21" i="3"/>
  <c r="AL21" i="3"/>
  <c r="AM21" i="3"/>
  <c r="AJ22" i="3"/>
  <c r="AK22" i="3"/>
  <c r="AL22" i="3"/>
  <c r="AM22" i="3"/>
  <c r="AJ23" i="3"/>
  <c r="AK23" i="3"/>
  <c r="AL23" i="3"/>
  <c r="AM23" i="3"/>
  <c r="AJ24" i="3"/>
  <c r="AK24" i="3"/>
  <c r="AL24" i="3"/>
  <c r="AM24" i="3"/>
  <c r="AJ25" i="3"/>
  <c r="AK25" i="3"/>
  <c r="AL25" i="3"/>
  <c r="AM25" i="3"/>
  <c r="AJ26" i="3"/>
  <c r="AK26" i="3"/>
  <c r="AL26" i="3"/>
  <c r="AM26" i="3"/>
  <c r="AJ27" i="3"/>
  <c r="AK27" i="3"/>
  <c r="AL27" i="3"/>
  <c r="AM27" i="3"/>
  <c r="AJ28" i="3"/>
  <c r="AK28" i="3"/>
  <c r="AL28" i="3"/>
  <c r="AM28" i="3"/>
  <c r="AJ29" i="3"/>
  <c r="AK29" i="3"/>
  <c r="AL29" i="3"/>
  <c r="AM29" i="3"/>
  <c r="AJ30" i="3"/>
  <c r="AK30" i="3"/>
  <c r="AL30" i="3"/>
  <c r="AM30" i="3"/>
  <c r="AJ31" i="3"/>
  <c r="AK31" i="3"/>
  <c r="AL31" i="3"/>
  <c r="AM31" i="3"/>
  <c r="AJ32" i="3"/>
  <c r="AK32" i="3"/>
  <c r="AL32" i="3"/>
  <c r="AM32" i="3"/>
  <c r="AJ33" i="3"/>
  <c r="AK33" i="3"/>
  <c r="AL33" i="3"/>
  <c r="AM33" i="3"/>
  <c r="AJ34" i="3"/>
  <c r="AK34" i="3"/>
  <c r="AL34" i="3"/>
  <c r="AM34" i="3"/>
  <c r="AJ35" i="3"/>
  <c r="AK35" i="3"/>
  <c r="AL35" i="3"/>
  <c r="AM35" i="3"/>
  <c r="AJ36" i="3"/>
  <c r="AK36" i="3"/>
  <c r="AL36" i="3"/>
  <c r="AM36" i="3"/>
  <c r="AJ37" i="3"/>
  <c r="AK37" i="3"/>
  <c r="AL37" i="3"/>
  <c r="AM37" i="3"/>
  <c r="AJ38" i="3"/>
  <c r="AK38" i="3"/>
  <c r="AL38" i="3"/>
  <c r="AM38" i="3"/>
  <c r="AJ39" i="3"/>
  <c r="AK39" i="3"/>
  <c r="AL39" i="3"/>
  <c r="AM39" i="3"/>
  <c r="AJ40" i="3"/>
  <c r="AK40" i="3"/>
  <c r="AL40" i="3"/>
  <c r="AM40" i="3"/>
  <c r="AJ41" i="3"/>
  <c r="AK41" i="3"/>
  <c r="AL41" i="3"/>
  <c r="AM41" i="3"/>
  <c r="AJ42" i="3"/>
  <c r="AK42" i="3"/>
  <c r="AL42" i="3"/>
  <c r="AM42" i="3"/>
  <c r="AJ43" i="3"/>
  <c r="AK43" i="3"/>
  <c r="AL43" i="3"/>
  <c r="AM43" i="3"/>
  <c r="AJ44" i="3"/>
  <c r="AK44" i="3"/>
  <c r="AL44" i="3"/>
  <c r="AM44" i="3"/>
  <c r="AJ45" i="3"/>
  <c r="AK45" i="3"/>
  <c r="AL45" i="3"/>
  <c r="AM45" i="3"/>
  <c r="AJ46" i="3"/>
  <c r="AK46" i="3"/>
  <c r="AL46" i="3"/>
  <c r="AM46" i="3"/>
  <c r="AJ47" i="3"/>
  <c r="AK47" i="3"/>
  <c r="AL47" i="3"/>
  <c r="AM47" i="3"/>
  <c r="AJ48" i="3"/>
  <c r="AK48" i="3"/>
  <c r="AL48" i="3"/>
  <c r="AM48" i="3"/>
  <c r="AJ49" i="3"/>
  <c r="AK49" i="3"/>
  <c r="AL49" i="3"/>
  <c r="AM49" i="3"/>
  <c r="AJ50" i="3"/>
  <c r="AK50" i="3"/>
  <c r="AL50" i="3"/>
  <c r="AM50" i="3"/>
  <c r="AJ51" i="3"/>
  <c r="AK51" i="3"/>
  <c r="AL51" i="3"/>
  <c r="AM51" i="3"/>
  <c r="AJ52" i="3"/>
  <c r="AK52" i="3"/>
  <c r="AL52" i="3"/>
  <c r="AM52" i="3"/>
  <c r="AJ53" i="3"/>
  <c r="AK53" i="3"/>
  <c r="AL53" i="3"/>
  <c r="AM53" i="3"/>
  <c r="AJ54" i="3"/>
  <c r="AK54" i="3"/>
  <c r="AL54" i="3"/>
  <c r="AM54" i="3"/>
  <c r="AJ55" i="3"/>
  <c r="AK55" i="3"/>
  <c r="AL55" i="3"/>
  <c r="AM55" i="3"/>
  <c r="AJ56" i="3"/>
  <c r="AK56" i="3"/>
  <c r="AL56" i="3"/>
  <c r="AM56" i="3"/>
  <c r="AJ57" i="3"/>
  <c r="AK57" i="3"/>
  <c r="AL57" i="3"/>
  <c r="AM57" i="3"/>
  <c r="AJ58" i="3"/>
  <c r="AK58" i="3"/>
  <c r="AL58" i="3"/>
  <c r="AM58" i="3"/>
  <c r="AJ59" i="3"/>
  <c r="AK59" i="3"/>
  <c r="AL59" i="3"/>
  <c r="AM59" i="3"/>
  <c r="AJ60" i="3"/>
  <c r="AK60" i="3"/>
  <c r="AL60" i="3"/>
  <c r="AM60" i="3"/>
  <c r="AJ61" i="3"/>
  <c r="AK61" i="3"/>
  <c r="AL61" i="3"/>
  <c r="AM61" i="3"/>
  <c r="AJ62" i="3"/>
  <c r="AK62" i="3"/>
  <c r="AL62" i="3"/>
  <c r="AM62" i="3"/>
  <c r="AJ63" i="3"/>
  <c r="AK63" i="3"/>
  <c r="AL63" i="3"/>
  <c r="AM63" i="3"/>
  <c r="AJ64" i="3"/>
  <c r="AK64" i="3"/>
  <c r="AL64" i="3"/>
  <c r="AM64" i="3"/>
  <c r="AJ65" i="3"/>
  <c r="AK65" i="3"/>
  <c r="AL65" i="3"/>
  <c r="AM65" i="3"/>
  <c r="AJ66" i="3"/>
  <c r="AK66" i="3"/>
  <c r="AL66" i="3"/>
  <c r="AM66" i="3"/>
  <c r="AJ67" i="3"/>
  <c r="AK67" i="3"/>
  <c r="AL67" i="3"/>
  <c r="AM67" i="3"/>
  <c r="AJ68" i="3"/>
  <c r="AK68" i="3"/>
  <c r="AL68" i="3"/>
  <c r="AM68" i="3"/>
  <c r="AJ69" i="3"/>
  <c r="AK69" i="3"/>
  <c r="AL69" i="3"/>
  <c r="AM69" i="3"/>
  <c r="AJ70" i="3"/>
  <c r="AK70" i="3"/>
  <c r="AL70" i="3"/>
  <c r="AM70" i="3"/>
  <c r="AJ71" i="3"/>
  <c r="AK71" i="3"/>
  <c r="AL71" i="3"/>
  <c r="AM71" i="3"/>
  <c r="AJ72" i="3"/>
  <c r="AK72" i="3"/>
  <c r="AL72" i="3"/>
  <c r="AM72" i="3"/>
  <c r="AJ73" i="3"/>
  <c r="AK73" i="3"/>
  <c r="AL73" i="3"/>
  <c r="AM73" i="3"/>
  <c r="AJ74" i="3"/>
  <c r="AK74" i="3"/>
  <c r="AL74" i="3"/>
  <c r="AM74" i="3"/>
  <c r="AJ75" i="3"/>
  <c r="AK75" i="3"/>
  <c r="AL75" i="3"/>
  <c r="AM75" i="3"/>
  <c r="AJ76" i="3"/>
  <c r="AK76" i="3"/>
  <c r="AL76" i="3"/>
  <c r="AM76" i="3"/>
  <c r="AJ77" i="3"/>
  <c r="AK77" i="3"/>
  <c r="AL77" i="3"/>
  <c r="AM77" i="3"/>
  <c r="AJ78" i="3"/>
  <c r="AK78" i="3"/>
  <c r="AL78" i="3"/>
  <c r="AM78" i="3"/>
  <c r="AJ79" i="3"/>
  <c r="AK79" i="3"/>
  <c r="AL79" i="3"/>
  <c r="AM79" i="3"/>
  <c r="AJ80" i="3"/>
  <c r="AK80" i="3"/>
  <c r="AL80" i="3"/>
  <c r="AM80" i="3"/>
  <c r="AJ81" i="3"/>
  <c r="AK81" i="3"/>
  <c r="AL81" i="3"/>
  <c r="AM81" i="3"/>
  <c r="AJ82" i="3"/>
  <c r="AK82" i="3"/>
  <c r="AL82" i="3"/>
  <c r="AM82" i="3"/>
  <c r="AJ83" i="3"/>
  <c r="AK83" i="3"/>
  <c r="AL83" i="3"/>
  <c r="AM83" i="3"/>
  <c r="AJ84" i="3"/>
  <c r="AK84" i="3"/>
  <c r="AL84" i="3"/>
  <c r="AM84" i="3"/>
  <c r="AJ85" i="3"/>
  <c r="AK85" i="3"/>
  <c r="AL85" i="3"/>
  <c r="AM85" i="3"/>
  <c r="AJ86" i="3"/>
  <c r="AK86" i="3"/>
  <c r="AL86" i="3"/>
  <c r="AM86" i="3"/>
  <c r="AJ87" i="3"/>
  <c r="AK87" i="3"/>
  <c r="AL87" i="3"/>
  <c r="AM87" i="3"/>
  <c r="AJ88" i="3"/>
  <c r="AK88" i="3"/>
  <c r="AL88" i="3"/>
  <c r="AM88" i="3"/>
  <c r="AJ89" i="3"/>
  <c r="AK89" i="3"/>
  <c r="AL89" i="3"/>
  <c r="AM89" i="3"/>
  <c r="AJ90" i="3"/>
  <c r="AK90" i="3"/>
  <c r="AL90" i="3"/>
  <c r="AM90" i="3"/>
  <c r="AJ91" i="3"/>
  <c r="AK91" i="3"/>
  <c r="AL91" i="3"/>
  <c r="AM91" i="3"/>
  <c r="AJ92" i="3"/>
  <c r="AK92" i="3"/>
  <c r="AL92" i="3"/>
  <c r="AM92" i="3"/>
  <c r="AJ93" i="3"/>
  <c r="AK93" i="3"/>
  <c r="AL93" i="3"/>
  <c r="AM93" i="3"/>
  <c r="AJ94" i="3"/>
  <c r="AK94" i="3"/>
  <c r="AL94" i="3"/>
  <c r="AM94" i="3"/>
  <c r="AJ95" i="3"/>
  <c r="AK95" i="3"/>
  <c r="AL95" i="3"/>
  <c r="AM95" i="3"/>
  <c r="AJ96" i="3"/>
  <c r="AK96" i="3"/>
  <c r="AL96" i="3"/>
  <c r="AM96" i="3"/>
  <c r="AJ97" i="3"/>
  <c r="AK97" i="3"/>
  <c r="AL97" i="3"/>
  <c r="AM97" i="3"/>
  <c r="AJ98" i="3"/>
  <c r="AK98" i="3"/>
  <c r="AL98" i="3"/>
  <c r="AM98" i="3"/>
  <c r="AJ99" i="3"/>
  <c r="AK99" i="3"/>
  <c r="AL99" i="3"/>
  <c r="AM99" i="3"/>
  <c r="AJ100" i="3"/>
  <c r="AK100" i="3"/>
  <c r="AL100" i="3"/>
  <c r="AM100" i="3"/>
  <c r="AJ101" i="3"/>
  <c r="AK101" i="3"/>
  <c r="AL101" i="3"/>
  <c r="AM101" i="3"/>
  <c r="AJ102" i="3"/>
  <c r="AK102" i="3"/>
  <c r="AL102" i="3"/>
  <c r="AM102" i="3"/>
  <c r="AJ103" i="3"/>
  <c r="AK103" i="3"/>
  <c r="AL103" i="3"/>
  <c r="AM103" i="3"/>
  <c r="AJ104" i="3"/>
  <c r="AK104" i="3"/>
  <c r="AL104" i="3"/>
  <c r="AM104" i="3"/>
  <c r="AJ105" i="3"/>
  <c r="AK105" i="3"/>
  <c r="AL105" i="3"/>
  <c r="AM105" i="3"/>
  <c r="AJ106" i="3"/>
  <c r="AK106" i="3"/>
  <c r="AL106" i="3"/>
  <c r="AM106" i="3"/>
  <c r="AJ107" i="3"/>
  <c r="AK107" i="3"/>
  <c r="AL107" i="3"/>
  <c r="AM107" i="3"/>
  <c r="AJ108" i="3"/>
  <c r="AK108" i="3"/>
  <c r="AL108" i="3"/>
  <c r="AM108" i="3"/>
  <c r="AJ109" i="3"/>
  <c r="AK109" i="3"/>
  <c r="AL109" i="3"/>
  <c r="AM109" i="3"/>
  <c r="AJ110" i="3"/>
  <c r="AK110" i="3"/>
  <c r="AL110" i="3"/>
  <c r="AM110" i="3"/>
  <c r="AJ111" i="3"/>
  <c r="AK111" i="3"/>
  <c r="AL111" i="3"/>
  <c r="AM111" i="3"/>
  <c r="AJ112" i="3"/>
  <c r="AK112" i="3"/>
  <c r="AL112" i="3"/>
  <c r="AM112" i="3"/>
  <c r="AJ113" i="3"/>
  <c r="AK113" i="3"/>
  <c r="AL113" i="3"/>
  <c r="AM113" i="3"/>
  <c r="AM12" i="3"/>
  <c r="AL12" i="3"/>
  <c r="AK12" i="3"/>
  <c r="AJ12" i="3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5" i="4"/>
  <c r="E14" i="4"/>
  <c r="AJ2" i="3"/>
  <c r="AH2" i="3"/>
  <c r="AK2" i="3"/>
  <c r="O31" i="1" l="1"/>
  <c r="AL2" i="3"/>
  <c r="AI2" i="3"/>
  <c r="N37" i="4"/>
  <c r="N45" i="4"/>
  <c r="N53" i="4"/>
  <c r="N61" i="4"/>
  <c r="N69" i="4"/>
  <c r="N77" i="4"/>
  <c r="N85" i="4"/>
  <c r="N93" i="4"/>
  <c r="N101" i="4"/>
  <c r="N109" i="4"/>
  <c r="AV15" i="3"/>
  <c r="AW15" i="3"/>
  <c r="N15" i="4" s="1"/>
  <c r="AX15" i="3"/>
  <c r="AV16" i="3"/>
  <c r="AW16" i="3"/>
  <c r="AX16" i="3"/>
  <c r="AV17" i="3"/>
  <c r="AW17" i="3"/>
  <c r="AX17" i="3"/>
  <c r="AV18" i="3"/>
  <c r="AW18" i="3"/>
  <c r="AX18" i="3"/>
  <c r="AV19" i="3"/>
  <c r="AW19" i="3"/>
  <c r="AX19" i="3"/>
  <c r="AV20" i="3"/>
  <c r="AW20" i="3"/>
  <c r="N20" i="4" s="1"/>
  <c r="AX20" i="3"/>
  <c r="AV21" i="3"/>
  <c r="AW21" i="3"/>
  <c r="N21" i="4" s="1"/>
  <c r="AX21" i="3"/>
  <c r="AV22" i="3"/>
  <c r="AW22" i="3"/>
  <c r="N22" i="4" s="1"/>
  <c r="AX22" i="3"/>
  <c r="AV23" i="3"/>
  <c r="AW23" i="3"/>
  <c r="N23" i="4" s="1"/>
  <c r="AX23" i="3"/>
  <c r="AV24" i="3"/>
  <c r="AW24" i="3"/>
  <c r="AX24" i="3"/>
  <c r="AV25" i="3"/>
  <c r="AW25" i="3"/>
  <c r="AX25" i="3"/>
  <c r="AV26" i="3"/>
  <c r="AW26" i="3"/>
  <c r="AX26" i="3"/>
  <c r="AV27" i="3"/>
  <c r="AW27" i="3"/>
  <c r="AX27" i="3"/>
  <c r="AV28" i="3"/>
  <c r="AW28" i="3"/>
  <c r="N28" i="4" s="1"/>
  <c r="AX28" i="3"/>
  <c r="AV29" i="3"/>
  <c r="AW29" i="3"/>
  <c r="N29" i="4" s="1"/>
  <c r="AX29" i="3"/>
  <c r="AV30" i="3"/>
  <c r="AW30" i="3"/>
  <c r="N30" i="4" s="1"/>
  <c r="AX30" i="3"/>
  <c r="AV31" i="3"/>
  <c r="AW31" i="3"/>
  <c r="N31" i="4" s="1"/>
  <c r="AX31" i="3"/>
  <c r="AV32" i="3"/>
  <c r="AW32" i="3"/>
  <c r="AX32" i="3"/>
  <c r="AV33" i="3"/>
  <c r="AW33" i="3"/>
  <c r="AX33" i="3"/>
  <c r="AV34" i="3"/>
  <c r="AW34" i="3"/>
  <c r="AX34" i="3"/>
  <c r="AV35" i="3"/>
  <c r="AW35" i="3"/>
  <c r="AX35" i="3"/>
  <c r="AV36" i="3"/>
  <c r="AW36" i="3"/>
  <c r="N36" i="4" s="1"/>
  <c r="AX36" i="3"/>
  <c r="AV37" i="3"/>
  <c r="AW37" i="3"/>
  <c r="AX37" i="3"/>
  <c r="AV38" i="3"/>
  <c r="AW38" i="3"/>
  <c r="N38" i="4" s="1"/>
  <c r="AX38" i="3"/>
  <c r="AV39" i="3"/>
  <c r="AW39" i="3"/>
  <c r="N39" i="4" s="1"/>
  <c r="AX39" i="3"/>
  <c r="AV40" i="3"/>
  <c r="AW40" i="3"/>
  <c r="N40" i="4" s="1"/>
  <c r="AX40" i="3"/>
  <c r="AV41" i="3"/>
  <c r="AW41" i="3"/>
  <c r="N41" i="4" s="1"/>
  <c r="AX41" i="3"/>
  <c r="AV42" i="3"/>
  <c r="AW42" i="3"/>
  <c r="N42" i="4" s="1"/>
  <c r="AX42" i="3"/>
  <c r="AV43" i="3"/>
  <c r="AW43" i="3"/>
  <c r="N43" i="4" s="1"/>
  <c r="AX43" i="3"/>
  <c r="AV44" i="3"/>
  <c r="AW44" i="3"/>
  <c r="N44" i="4" s="1"/>
  <c r="AX44" i="3"/>
  <c r="AV45" i="3"/>
  <c r="AW45" i="3"/>
  <c r="AX45" i="3"/>
  <c r="AV46" i="3"/>
  <c r="AW46" i="3"/>
  <c r="N46" i="4" s="1"/>
  <c r="AX46" i="3"/>
  <c r="AV47" i="3"/>
  <c r="AW47" i="3"/>
  <c r="N47" i="4" s="1"/>
  <c r="AX47" i="3"/>
  <c r="AV48" i="3"/>
  <c r="AW48" i="3"/>
  <c r="N48" i="4" s="1"/>
  <c r="AX48" i="3"/>
  <c r="AV49" i="3"/>
  <c r="AW49" i="3"/>
  <c r="N49" i="4" s="1"/>
  <c r="AX49" i="3"/>
  <c r="AV50" i="3"/>
  <c r="AW50" i="3"/>
  <c r="N50" i="4" s="1"/>
  <c r="AX50" i="3"/>
  <c r="AV51" i="3"/>
  <c r="AW51" i="3"/>
  <c r="N51" i="4" s="1"/>
  <c r="AX51" i="3"/>
  <c r="AV52" i="3"/>
  <c r="AW52" i="3"/>
  <c r="N52" i="4" s="1"/>
  <c r="AX52" i="3"/>
  <c r="AV53" i="3"/>
  <c r="AW53" i="3"/>
  <c r="AX53" i="3"/>
  <c r="AV54" i="3"/>
  <c r="AW54" i="3"/>
  <c r="N54" i="4" s="1"/>
  <c r="AX54" i="3"/>
  <c r="AV55" i="3"/>
  <c r="AW55" i="3"/>
  <c r="N55" i="4" s="1"/>
  <c r="AX55" i="3"/>
  <c r="AV56" i="3"/>
  <c r="AW56" i="3"/>
  <c r="N56" i="4" s="1"/>
  <c r="AX56" i="3"/>
  <c r="AV57" i="3"/>
  <c r="AW57" i="3"/>
  <c r="N57" i="4" s="1"/>
  <c r="AX57" i="3"/>
  <c r="AV58" i="3"/>
  <c r="AW58" i="3"/>
  <c r="N58" i="4" s="1"/>
  <c r="AX58" i="3"/>
  <c r="AV59" i="3"/>
  <c r="AW59" i="3"/>
  <c r="N59" i="4" s="1"/>
  <c r="AX59" i="3"/>
  <c r="AV60" i="3"/>
  <c r="AW60" i="3"/>
  <c r="N60" i="4" s="1"/>
  <c r="AX60" i="3"/>
  <c r="AV61" i="3"/>
  <c r="AW61" i="3"/>
  <c r="AX61" i="3"/>
  <c r="AV62" i="3"/>
  <c r="AW62" i="3"/>
  <c r="N62" i="4" s="1"/>
  <c r="AX62" i="3"/>
  <c r="AV63" i="3"/>
  <c r="AW63" i="3"/>
  <c r="N63" i="4" s="1"/>
  <c r="AX63" i="3"/>
  <c r="AV64" i="3"/>
  <c r="AW64" i="3"/>
  <c r="N64" i="4" s="1"/>
  <c r="AX64" i="3"/>
  <c r="AV65" i="3"/>
  <c r="AW65" i="3"/>
  <c r="N65" i="4" s="1"/>
  <c r="AX65" i="3"/>
  <c r="AV66" i="3"/>
  <c r="AW66" i="3"/>
  <c r="N66" i="4" s="1"/>
  <c r="AX66" i="3"/>
  <c r="AV67" i="3"/>
  <c r="AW67" i="3"/>
  <c r="N67" i="4" s="1"/>
  <c r="AX67" i="3"/>
  <c r="AV68" i="3"/>
  <c r="AW68" i="3"/>
  <c r="N68" i="4" s="1"/>
  <c r="AX68" i="3"/>
  <c r="AV69" i="3"/>
  <c r="AW69" i="3"/>
  <c r="AX69" i="3"/>
  <c r="AV70" i="3"/>
  <c r="AW70" i="3"/>
  <c r="N70" i="4" s="1"/>
  <c r="AX70" i="3"/>
  <c r="AV71" i="3"/>
  <c r="AW71" i="3"/>
  <c r="N71" i="4" s="1"/>
  <c r="AX71" i="3"/>
  <c r="AV72" i="3"/>
  <c r="AW72" i="3"/>
  <c r="N72" i="4" s="1"/>
  <c r="AX72" i="3"/>
  <c r="AV73" i="3"/>
  <c r="AW73" i="3"/>
  <c r="N73" i="4" s="1"/>
  <c r="AX73" i="3"/>
  <c r="AV74" i="3"/>
  <c r="AW74" i="3"/>
  <c r="N74" i="4" s="1"/>
  <c r="AX74" i="3"/>
  <c r="AV75" i="3"/>
  <c r="AW75" i="3"/>
  <c r="N75" i="4" s="1"/>
  <c r="AX75" i="3"/>
  <c r="AV76" i="3"/>
  <c r="AW76" i="3"/>
  <c r="N76" i="4" s="1"/>
  <c r="AX76" i="3"/>
  <c r="AV77" i="3"/>
  <c r="AW77" i="3"/>
  <c r="AX77" i="3"/>
  <c r="AV78" i="3"/>
  <c r="AW78" i="3"/>
  <c r="N78" i="4" s="1"/>
  <c r="AX78" i="3"/>
  <c r="AV79" i="3"/>
  <c r="AW79" i="3"/>
  <c r="N79" i="4" s="1"/>
  <c r="AX79" i="3"/>
  <c r="AV80" i="3"/>
  <c r="AW80" i="3"/>
  <c r="N80" i="4" s="1"/>
  <c r="AX80" i="3"/>
  <c r="AV81" i="3"/>
  <c r="AW81" i="3"/>
  <c r="N81" i="4" s="1"/>
  <c r="AX81" i="3"/>
  <c r="AV82" i="3"/>
  <c r="AW82" i="3"/>
  <c r="N82" i="4" s="1"/>
  <c r="AX82" i="3"/>
  <c r="AV83" i="3"/>
  <c r="AW83" i="3"/>
  <c r="N83" i="4" s="1"/>
  <c r="AX83" i="3"/>
  <c r="AV84" i="3"/>
  <c r="AW84" i="3"/>
  <c r="N84" i="4" s="1"/>
  <c r="AX84" i="3"/>
  <c r="AV85" i="3"/>
  <c r="AW85" i="3"/>
  <c r="AX85" i="3"/>
  <c r="AV86" i="3"/>
  <c r="AW86" i="3"/>
  <c r="N86" i="4" s="1"/>
  <c r="AX86" i="3"/>
  <c r="AV87" i="3"/>
  <c r="AW87" i="3"/>
  <c r="N87" i="4" s="1"/>
  <c r="AX87" i="3"/>
  <c r="AV88" i="3"/>
  <c r="AW88" i="3"/>
  <c r="N88" i="4" s="1"/>
  <c r="AX88" i="3"/>
  <c r="AV89" i="3"/>
  <c r="AW89" i="3"/>
  <c r="N89" i="4" s="1"/>
  <c r="AX89" i="3"/>
  <c r="AV90" i="3"/>
  <c r="AW90" i="3"/>
  <c r="N90" i="4" s="1"/>
  <c r="AX90" i="3"/>
  <c r="AV91" i="3"/>
  <c r="AW91" i="3"/>
  <c r="N91" i="4" s="1"/>
  <c r="AX91" i="3"/>
  <c r="AV92" i="3"/>
  <c r="AW92" i="3"/>
  <c r="N92" i="4" s="1"/>
  <c r="AX92" i="3"/>
  <c r="AV93" i="3"/>
  <c r="AW93" i="3"/>
  <c r="AX93" i="3"/>
  <c r="AV94" i="3"/>
  <c r="AW94" i="3"/>
  <c r="N94" i="4" s="1"/>
  <c r="AX94" i="3"/>
  <c r="AV95" i="3"/>
  <c r="AW95" i="3"/>
  <c r="N95" i="4" s="1"/>
  <c r="AX95" i="3"/>
  <c r="AV96" i="3"/>
  <c r="AW96" i="3"/>
  <c r="N96" i="4" s="1"/>
  <c r="AX96" i="3"/>
  <c r="AV97" i="3"/>
  <c r="AW97" i="3"/>
  <c r="N97" i="4" s="1"/>
  <c r="AX97" i="3"/>
  <c r="AV98" i="3"/>
  <c r="AW98" i="3"/>
  <c r="N98" i="4" s="1"/>
  <c r="AX98" i="3"/>
  <c r="AV99" i="3"/>
  <c r="AW99" i="3"/>
  <c r="N99" i="4" s="1"/>
  <c r="AX99" i="3"/>
  <c r="AV100" i="3"/>
  <c r="AW100" i="3"/>
  <c r="N100" i="4" s="1"/>
  <c r="AX100" i="3"/>
  <c r="AV101" i="3"/>
  <c r="AW101" i="3"/>
  <c r="AX101" i="3"/>
  <c r="AV102" i="3"/>
  <c r="AW102" i="3"/>
  <c r="N102" i="4" s="1"/>
  <c r="AX102" i="3"/>
  <c r="AV103" i="3"/>
  <c r="AW103" i="3"/>
  <c r="N103" i="4" s="1"/>
  <c r="AX103" i="3"/>
  <c r="AV104" i="3"/>
  <c r="AW104" i="3"/>
  <c r="N104" i="4" s="1"/>
  <c r="AX104" i="3"/>
  <c r="AV105" i="3"/>
  <c r="AW105" i="3"/>
  <c r="N105" i="4" s="1"/>
  <c r="AX105" i="3"/>
  <c r="AV106" i="3"/>
  <c r="AW106" i="3"/>
  <c r="N106" i="4" s="1"/>
  <c r="AX106" i="3"/>
  <c r="AV107" i="3"/>
  <c r="AW107" i="3"/>
  <c r="N107" i="4" s="1"/>
  <c r="AX107" i="3"/>
  <c r="AV108" i="3"/>
  <c r="AW108" i="3"/>
  <c r="N108" i="4" s="1"/>
  <c r="AX108" i="3"/>
  <c r="AV109" i="3"/>
  <c r="AW109" i="3"/>
  <c r="AX109" i="3"/>
  <c r="AV110" i="3"/>
  <c r="AW110" i="3"/>
  <c r="N110" i="4" s="1"/>
  <c r="AX110" i="3"/>
  <c r="AV111" i="3"/>
  <c r="AW111" i="3"/>
  <c r="N111" i="4" s="1"/>
  <c r="AX111" i="3"/>
  <c r="AV112" i="3"/>
  <c r="AW112" i="3"/>
  <c r="N112" i="4" s="1"/>
  <c r="AX112" i="3"/>
  <c r="AV113" i="3"/>
  <c r="AW113" i="3"/>
  <c r="N113" i="4" s="1"/>
  <c r="AX113" i="3"/>
  <c r="AX14" i="3"/>
  <c r="AW14" i="3"/>
  <c r="N14" i="4" s="1"/>
  <c r="AV14" i="3"/>
  <c r="M14" i="4" s="1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4" i="4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70" i="3"/>
  <c r="AU71" i="3"/>
  <c r="AU72" i="3"/>
  <c r="AU73" i="3"/>
  <c r="AU74" i="3"/>
  <c r="AU75" i="3"/>
  <c r="AU76" i="3"/>
  <c r="AU77" i="3"/>
  <c r="AU78" i="3"/>
  <c r="AU79" i="3"/>
  <c r="AU80" i="3"/>
  <c r="AU81" i="3"/>
  <c r="AU82" i="3"/>
  <c r="AU83" i="3"/>
  <c r="AU84" i="3"/>
  <c r="AU85" i="3"/>
  <c r="AU86" i="3"/>
  <c r="AU87" i="3"/>
  <c r="AU88" i="3"/>
  <c r="AU89" i="3"/>
  <c r="AU90" i="3"/>
  <c r="AU91" i="3"/>
  <c r="AU92" i="3"/>
  <c r="AU93" i="3"/>
  <c r="AU94" i="3"/>
  <c r="AU95" i="3"/>
  <c r="AU96" i="3"/>
  <c r="AU97" i="3"/>
  <c r="AU98" i="3"/>
  <c r="AU99" i="3"/>
  <c r="AU100" i="3"/>
  <c r="AU101" i="3"/>
  <c r="AU102" i="3"/>
  <c r="AU103" i="3"/>
  <c r="AU104" i="3"/>
  <c r="AU105" i="3"/>
  <c r="AU106" i="3"/>
  <c r="AU107" i="3"/>
  <c r="AU108" i="3"/>
  <c r="AU109" i="3"/>
  <c r="AU110" i="3"/>
  <c r="AU111" i="3"/>
  <c r="AU112" i="3"/>
  <c r="AU113" i="3"/>
  <c r="AU14" i="3"/>
  <c r="L14" i="4" s="1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4" i="4"/>
  <c r="AT15" i="3"/>
  <c r="K15" i="4" s="1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T64" i="3"/>
  <c r="AT65" i="3"/>
  <c r="AT66" i="3"/>
  <c r="AT67" i="3"/>
  <c r="AT68" i="3"/>
  <c r="AT69" i="3"/>
  <c r="AT70" i="3"/>
  <c r="AT71" i="3"/>
  <c r="AT72" i="3"/>
  <c r="AT73" i="3"/>
  <c r="AT74" i="3"/>
  <c r="AT75" i="3"/>
  <c r="AT76" i="3"/>
  <c r="AT77" i="3"/>
  <c r="AT78" i="3"/>
  <c r="AT79" i="3"/>
  <c r="AT80" i="3"/>
  <c r="AT81" i="3"/>
  <c r="AT82" i="3"/>
  <c r="AT83" i="3"/>
  <c r="AT84" i="3"/>
  <c r="AT85" i="3"/>
  <c r="AT86" i="3"/>
  <c r="AT87" i="3"/>
  <c r="AT88" i="3"/>
  <c r="AT89" i="3"/>
  <c r="AT90" i="3"/>
  <c r="AT91" i="3"/>
  <c r="AT92" i="3"/>
  <c r="AT93" i="3"/>
  <c r="AT94" i="3"/>
  <c r="AT95" i="3"/>
  <c r="AT96" i="3"/>
  <c r="AT97" i="3"/>
  <c r="AT98" i="3"/>
  <c r="AT99" i="3"/>
  <c r="AT100" i="3"/>
  <c r="AT101" i="3"/>
  <c r="AT102" i="3"/>
  <c r="AT103" i="3"/>
  <c r="AT104" i="3"/>
  <c r="AT105" i="3"/>
  <c r="AT106" i="3"/>
  <c r="AT107" i="3"/>
  <c r="AT108" i="3"/>
  <c r="AT109" i="3"/>
  <c r="AT110" i="3"/>
  <c r="AT111" i="3"/>
  <c r="AT112" i="3"/>
  <c r="AT113" i="3"/>
  <c r="AT14" i="3"/>
  <c r="K14" i="4" s="1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02" i="3"/>
  <c r="AS103" i="3"/>
  <c r="AS104" i="3"/>
  <c r="AS105" i="3"/>
  <c r="AS106" i="3"/>
  <c r="AS107" i="3"/>
  <c r="AS108" i="3"/>
  <c r="AS109" i="3"/>
  <c r="AS110" i="3"/>
  <c r="AS111" i="3"/>
  <c r="AS112" i="3"/>
  <c r="AS113" i="3"/>
  <c r="AD13" i="3"/>
  <c r="AD12" i="3"/>
  <c r="AB13" i="3"/>
  <c r="AB12" i="3"/>
  <c r="Z13" i="3"/>
  <c r="Z12" i="3"/>
  <c r="AH13" i="3"/>
  <c r="AI13" i="3"/>
  <c r="AH14" i="3"/>
  <c r="AI14" i="3"/>
  <c r="AH15" i="3"/>
  <c r="AI15" i="3"/>
  <c r="AH16" i="3"/>
  <c r="AI16" i="3"/>
  <c r="AH17" i="3"/>
  <c r="AI17" i="3"/>
  <c r="AH18" i="3"/>
  <c r="AI18" i="3"/>
  <c r="AH19" i="3"/>
  <c r="AI19" i="3"/>
  <c r="AH20" i="3"/>
  <c r="AN20" i="3" s="1"/>
  <c r="AI20" i="3"/>
  <c r="AH21" i="3"/>
  <c r="AI21" i="3"/>
  <c r="AH22" i="3"/>
  <c r="AI22" i="3"/>
  <c r="AH23" i="3"/>
  <c r="AI23" i="3"/>
  <c r="AH24" i="3"/>
  <c r="AI24" i="3"/>
  <c r="AH25" i="3"/>
  <c r="AI25" i="3"/>
  <c r="AH26" i="3"/>
  <c r="AI26" i="3"/>
  <c r="AH27" i="3"/>
  <c r="AI27" i="3"/>
  <c r="AH28" i="3"/>
  <c r="AI28" i="3"/>
  <c r="AH29" i="3"/>
  <c r="AI29" i="3"/>
  <c r="AH30" i="3"/>
  <c r="AI30" i="3"/>
  <c r="AH31" i="3"/>
  <c r="AI31" i="3"/>
  <c r="AH32" i="3"/>
  <c r="AI32" i="3"/>
  <c r="AH33" i="3"/>
  <c r="AI33" i="3"/>
  <c r="AH34" i="3"/>
  <c r="AI34" i="3"/>
  <c r="AH35" i="3"/>
  <c r="AI35" i="3"/>
  <c r="AH36" i="3"/>
  <c r="AI36" i="3"/>
  <c r="AH37" i="3"/>
  <c r="AI37" i="3"/>
  <c r="AH38" i="3"/>
  <c r="AI38" i="3"/>
  <c r="AH39" i="3"/>
  <c r="AI39" i="3"/>
  <c r="AH40" i="3"/>
  <c r="AI40" i="3"/>
  <c r="AH41" i="3"/>
  <c r="AI41" i="3"/>
  <c r="AH42" i="3"/>
  <c r="AI42" i="3"/>
  <c r="AH43" i="3"/>
  <c r="AI43" i="3"/>
  <c r="AH44" i="3"/>
  <c r="AI44" i="3"/>
  <c r="AH45" i="3"/>
  <c r="AI45" i="3"/>
  <c r="AH46" i="3"/>
  <c r="AI46" i="3"/>
  <c r="AH47" i="3"/>
  <c r="AI47" i="3"/>
  <c r="AH48" i="3"/>
  <c r="AI48" i="3"/>
  <c r="AH49" i="3"/>
  <c r="AI49" i="3"/>
  <c r="AH50" i="3"/>
  <c r="AI50" i="3"/>
  <c r="AH51" i="3"/>
  <c r="AI51" i="3"/>
  <c r="AH52" i="3"/>
  <c r="AI52" i="3"/>
  <c r="AH53" i="3"/>
  <c r="AI53" i="3"/>
  <c r="AH54" i="3"/>
  <c r="AI54" i="3"/>
  <c r="AH55" i="3"/>
  <c r="AI55" i="3"/>
  <c r="AH56" i="3"/>
  <c r="AI56" i="3"/>
  <c r="AH57" i="3"/>
  <c r="AI57" i="3"/>
  <c r="AH58" i="3"/>
  <c r="AI58" i="3"/>
  <c r="AH59" i="3"/>
  <c r="AI59" i="3"/>
  <c r="AH60" i="3"/>
  <c r="AI60" i="3"/>
  <c r="AH61" i="3"/>
  <c r="AI61" i="3"/>
  <c r="AH62" i="3"/>
  <c r="AI62" i="3"/>
  <c r="AH63" i="3"/>
  <c r="AI63" i="3"/>
  <c r="AH64" i="3"/>
  <c r="AI64" i="3"/>
  <c r="AH65" i="3"/>
  <c r="AI65" i="3"/>
  <c r="AH66" i="3"/>
  <c r="AI66" i="3"/>
  <c r="AH67" i="3"/>
  <c r="AI67" i="3"/>
  <c r="AH68" i="3"/>
  <c r="AI68" i="3"/>
  <c r="AH69" i="3"/>
  <c r="AI69" i="3"/>
  <c r="AH70" i="3"/>
  <c r="AI70" i="3"/>
  <c r="AH71" i="3"/>
  <c r="AI71" i="3"/>
  <c r="AH72" i="3"/>
  <c r="AI72" i="3"/>
  <c r="AH73" i="3"/>
  <c r="AI73" i="3"/>
  <c r="AH74" i="3"/>
  <c r="AI74" i="3"/>
  <c r="AH75" i="3"/>
  <c r="AI75" i="3"/>
  <c r="AH76" i="3"/>
  <c r="AI76" i="3"/>
  <c r="AH77" i="3"/>
  <c r="AI77" i="3"/>
  <c r="AH78" i="3"/>
  <c r="AI78" i="3"/>
  <c r="AH79" i="3"/>
  <c r="AI79" i="3"/>
  <c r="AH80" i="3"/>
  <c r="AI80" i="3"/>
  <c r="AH81" i="3"/>
  <c r="AI81" i="3"/>
  <c r="AH82" i="3"/>
  <c r="AI82" i="3"/>
  <c r="AH83" i="3"/>
  <c r="AI83" i="3"/>
  <c r="AH84" i="3"/>
  <c r="AI84" i="3"/>
  <c r="AH85" i="3"/>
  <c r="AI85" i="3"/>
  <c r="AH86" i="3"/>
  <c r="AI86" i="3"/>
  <c r="AH87" i="3"/>
  <c r="AI87" i="3"/>
  <c r="AH88" i="3"/>
  <c r="AI88" i="3"/>
  <c r="AH89" i="3"/>
  <c r="AI89" i="3"/>
  <c r="AH90" i="3"/>
  <c r="AI90" i="3"/>
  <c r="AH91" i="3"/>
  <c r="AI91" i="3"/>
  <c r="AH92" i="3"/>
  <c r="AI92" i="3"/>
  <c r="AH93" i="3"/>
  <c r="AI93" i="3"/>
  <c r="AH94" i="3"/>
  <c r="AI94" i="3"/>
  <c r="AH95" i="3"/>
  <c r="AI95" i="3"/>
  <c r="AH96" i="3"/>
  <c r="AI96" i="3"/>
  <c r="AH97" i="3"/>
  <c r="AI97" i="3"/>
  <c r="AH98" i="3"/>
  <c r="AI98" i="3"/>
  <c r="AH99" i="3"/>
  <c r="AI99" i="3"/>
  <c r="AH100" i="3"/>
  <c r="AI100" i="3"/>
  <c r="AH101" i="3"/>
  <c r="AI101" i="3"/>
  <c r="AH102" i="3"/>
  <c r="AI102" i="3"/>
  <c r="AH103" i="3"/>
  <c r="AI103" i="3"/>
  <c r="AH104" i="3"/>
  <c r="AI104" i="3"/>
  <c r="AH105" i="3"/>
  <c r="AI105" i="3"/>
  <c r="AH106" i="3"/>
  <c r="AI106" i="3"/>
  <c r="AH107" i="3"/>
  <c r="AI107" i="3"/>
  <c r="AH108" i="3"/>
  <c r="AI108" i="3"/>
  <c r="AH109" i="3"/>
  <c r="AI109" i="3"/>
  <c r="AH110" i="3"/>
  <c r="AI110" i="3"/>
  <c r="AH111" i="3"/>
  <c r="AI111" i="3"/>
  <c r="AH112" i="3"/>
  <c r="AI112" i="3"/>
  <c r="AH113" i="3"/>
  <c r="AI113" i="3"/>
  <c r="AI12" i="3"/>
  <c r="AH12" i="3"/>
  <c r="O32" i="1"/>
  <c r="V32" i="1"/>
  <c r="N35" i="4" l="1"/>
  <c r="N27" i="4"/>
  <c r="N19" i="4"/>
  <c r="N32" i="4"/>
  <c r="N24" i="4"/>
  <c r="N16" i="4"/>
  <c r="N34" i="4"/>
  <c r="N26" i="4"/>
  <c r="N18" i="4"/>
  <c r="N33" i="4"/>
  <c r="N25" i="4"/>
  <c r="N17" i="4"/>
  <c r="AN95" i="3"/>
  <c r="AN89" i="3"/>
  <c r="AN87" i="3"/>
  <c r="AN83" i="3"/>
  <c r="AN75" i="3"/>
  <c r="AN73" i="3"/>
  <c r="AN43" i="3"/>
  <c r="AN35" i="3"/>
  <c r="AN27" i="3"/>
  <c r="AN99" i="3"/>
  <c r="AN91" i="3"/>
  <c r="AN104" i="3"/>
  <c r="AN44" i="3"/>
  <c r="AN36" i="3"/>
  <c r="AN97" i="3"/>
  <c r="AN112" i="3"/>
  <c r="AN113" i="3"/>
  <c r="AN53" i="3"/>
  <c r="AN105" i="3"/>
  <c r="AN66" i="3"/>
  <c r="AN70" i="3"/>
  <c r="AN59" i="3"/>
  <c r="AN30" i="3"/>
  <c r="AN51" i="3"/>
  <c r="AN67" i="3"/>
  <c r="AN28" i="3"/>
  <c r="AN19" i="3"/>
  <c r="AN92" i="3"/>
  <c r="AN109" i="3"/>
  <c r="AN106" i="3"/>
  <c r="AN96" i="3"/>
  <c r="AN84" i="3"/>
  <c r="AN81" i="3"/>
  <c r="AN79" i="3"/>
  <c r="AN62" i="3"/>
  <c r="AN58" i="3"/>
  <c r="AN45" i="3"/>
  <c r="AN40" i="3"/>
  <c r="AN31" i="3"/>
  <c r="AN22" i="3"/>
  <c r="AN13" i="3"/>
  <c r="AN98" i="3"/>
  <c r="AN88" i="3"/>
  <c r="AN76" i="3"/>
  <c r="AN71" i="3"/>
  <c r="AN54" i="3"/>
  <c r="AN50" i="3"/>
  <c r="AN41" i="3"/>
  <c r="AN101" i="3"/>
  <c r="AN110" i="3"/>
  <c r="AN93" i="3"/>
  <c r="AN80" i="3"/>
  <c r="AN68" i="3"/>
  <c r="AN65" i="3"/>
  <c r="AN63" i="3"/>
  <c r="AN46" i="3"/>
  <c r="AN37" i="3"/>
  <c r="AN32" i="3"/>
  <c r="AN23" i="3"/>
  <c r="AN90" i="3"/>
  <c r="AN85" i="3"/>
  <c r="AN72" i="3"/>
  <c r="AN60" i="3"/>
  <c r="AN57" i="3"/>
  <c r="AN55" i="3"/>
  <c r="AN42" i="3"/>
  <c r="AN33" i="3"/>
  <c r="AN102" i="3"/>
  <c r="AN111" i="3"/>
  <c r="AN107" i="3"/>
  <c r="AN94" i="3"/>
  <c r="AN82" i="3"/>
  <c r="AN77" i="3"/>
  <c r="AN64" i="3"/>
  <c r="AN52" i="3"/>
  <c r="AN49" i="3"/>
  <c r="AN47" i="3"/>
  <c r="AN38" i="3"/>
  <c r="AN34" i="3"/>
  <c r="AN29" i="3"/>
  <c r="AN24" i="3"/>
  <c r="AN15" i="3"/>
  <c r="AS15" i="3" s="1"/>
  <c r="AN108" i="3"/>
  <c r="AN103" i="3"/>
  <c r="AN86" i="3"/>
  <c r="AN69" i="3"/>
  <c r="AN56" i="3"/>
  <c r="AN25" i="3"/>
  <c r="AN17" i="3"/>
  <c r="AN100" i="3"/>
  <c r="AN78" i="3"/>
  <c r="AN74" i="3"/>
  <c r="AN61" i="3"/>
  <c r="AN48" i="3"/>
  <c r="AN39" i="3"/>
  <c r="AN26" i="3"/>
  <c r="AN21" i="3"/>
  <c r="AN16" i="3"/>
  <c r="AN14" i="3"/>
  <c r="AS14" i="3" s="1"/>
  <c r="AS2" i="3" s="1"/>
  <c r="AN18" i="3"/>
  <c r="AY6" i="3" l="1"/>
  <c r="AZ6" i="3"/>
  <c r="AD40" i="4" l="1"/>
  <c r="AD41" i="4"/>
  <c r="AD42" i="4"/>
  <c r="AD43" i="4"/>
  <c r="AD44" i="4"/>
  <c r="AD45" i="4"/>
  <c r="AD46" i="4"/>
  <c r="AD47" i="4"/>
  <c r="Z39" i="4"/>
  <c r="Z40" i="4"/>
  <c r="Z41" i="4"/>
  <c r="Z42" i="4"/>
  <c r="Z43" i="4"/>
  <c r="Z44" i="4"/>
  <c r="Z45" i="4"/>
  <c r="Z46" i="4"/>
  <c r="Z47" i="4"/>
  <c r="V42" i="4"/>
  <c r="V43" i="4"/>
  <c r="V44" i="4"/>
  <c r="V45" i="4"/>
  <c r="V46" i="4"/>
  <c r="V47" i="4"/>
  <c r="AD113" i="4"/>
  <c r="Z113" i="4"/>
  <c r="V113" i="4"/>
  <c r="F113" i="4"/>
  <c r="H113" i="4" s="1"/>
  <c r="AD112" i="4"/>
  <c r="Z112" i="4"/>
  <c r="V112" i="4"/>
  <c r="F112" i="4"/>
  <c r="H112" i="4" s="1"/>
  <c r="AD111" i="4"/>
  <c r="Z111" i="4"/>
  <c r="V111" i="4"/>
  <c r="F111" i="4"/>
  <c r="H111" i="4" s="1"/>
  <c r="AD110" i="4"/>
  <c r="Z110" i="4"/>
  <c r="V110" i="4"/>
  <c r="F110" i="4"/>
  <c r="H110" i="4" s="1"/>
  <c r="AD109" i="4"/>
  <c r="Z109" i="4"/>
  <c r="V109" i="4"/>
  <c r="F109" i="4"/>
  <c r="H109" i="4" s="1"/>
  <c r="AD108" i="4"/>
  <c r="Z108" i="4"/>
  <c r="V108" i="4"/>
  <c r="F108" i="4"/>
  <c r="H108" i="4" s="1"/>
  <c r="AD107" i="4"/>
  <c r="Z107" i="4"/>
  <c r="V107" i="4"/>
  <c r="F107" i="4"/>
  <c r="H107" i="4" s="1"/>
  <c r="AD106" i="4"/>
  <c r="Z106" i="4"/>
  <c r="V106" i="4"/>
  <c r="F106" i="4"/>
  <c r="H106" i="4" s="1"/>
  <c r="AD105" i="4"/>
  <c r="Z105" i="4"/>
  <c r="V105" i="4"/>
  <c r="F105" i="4"/>
  <c r="H105" i="4" s="1"/>
  <c r="AD104" i="4"/>
  <c r="Z104" i="4"/>
  <c r="V104" i="4"/>
  <c r="F104" i="4"/>
  <c r="H104" i="4" s="1"/>
  <c r="AD103" i="4"/>
  <c r="Z103" i="4"/>
  <c r="V103" i="4"/>
  <c r="F103" i="4"/>
  <c r="H103" i="4" s="1"/>
  <c r="AD102" i="4"/>
  <c r="Z102" i="4"/>
  <c r="V102" i="4"/>
  <c r="F102" i="4"/>
  <c r="H102" i="4" s="1"/>
  <c r="AD101" i="4"/>
  <c r="Z101" i="4"/>
  <c r="V101" i="4"/>
  <c r="F101" i="4"/>
  <c r="H101" i="4" s="1"/>
  <c r="AD100" i="4"/>
  <c r="Z100" i="4"/>
  <c r="V100" i="4"/>
  <c r="F100" i="4"/>
  <c r="H100" i="4" s="1"/>
  <c r="AD99" i="4"/>
  <c r="Z99" i="4"/>
  <c r="V99" i="4"/>
  <c r="F99" i="4"/>
  <c r="H99" i="4" s="1"/>
  <c r="AD98" i="4"/>
  <c r="Z98" i="4"/>
  <c r="V98" i="4"/>
  <c r="F98" i="4"/>
  <c r="H98" i="4" s="1"/>
  <c r="AD97" i="4"/>
  <c r="Z97" i="4"/>
  <c r="V97" i="4"/>
  <c r="F97" i="4"/>
  <c r="H97" i="4" s="1"/>
  <c r="AD96" i="4"/>
  <c r="Z96" i="4"/>
  <c r="V96" i="4"/>
  <c r="F96" i="4"/>
  <c r="H96" i="4" s="1"/>
  <c r="AD95" i="4"/>
  <c r="Z95" i="4"/>
  <c r="V95" i="4"/>
  <c r="F95" i="4"/>
  <c r="H95" i="4" s="1"/>
  <c r="AD94" i="4"/>
  <c r="Z94" i="4"/>
  <c r="V94" i="4"/>
  <c r="F94" i="4"/>
  <c r="H94" i="4" s="1"/>
  <c r="AD93" i="4"/>
  <c r="Z93" i="4"/>
  <c r="V93" i="4"/>
  <c r="F93" i="4"/>
  <c r="H93" i="4" s="1"/>
  <c r="AD92" i="4"/>
  <c r="Z92" i="4"/>
  <c r="V92" i="4"/>
  <c r="F92" i="4"/>
  <c r="H92" i="4" s="1"/>
  <c r="AD91" i="4"/>
  <c r="Z91" i="4"/>
  <c r="V91" i="4"/>
  <c r="F91" i="4"/>
  <c r="H91" i="4" s="1"/>
  <c r="AD90" i="4"/>
  <c r="Z90" i="4"/>
  <c r="V90" i="4"/>
  <c r="F90" i="4"/>
  <c r="H90" i="4" s="1"/>
  <c r="AD89" i="4"/>
  <c r="Z89" i="4"/>
  <c r="V89" i="4"/>
  <c r="F89" i="4"/>
  <c r="H89" i="4" s="1"/>
  <c r="AD88" i="4"/>
  <c r="Z88" i="4"/>
  <c r="V88" i="4"/>
  <c r="F88" i="4"/>
  <c r="H88" i="4" s="1"/>
  <c r="AD87" i="4"/>
  <c r="Z87" i="4"/>
  <c r="V87" i="4"/>
  <c r="F87" i="4"/>
  <c r="H87" i="4" s="1"/>
  <c r="AD86" i="4"/>
  <c r="Z86" i="4"/>
  <c r="V86" i="4"/>
  <c r="F86" i="4"/>
  <c r="H86" i="4" s="1"/>
  <c r="AD85" i="4"/>
  <c r="Z85" i="4"/>
  <c r="V85" i="4"/>
  <c r="F85" i="4"/>
  <c r="H85" i="4" s="1"/>
  <c r="AD84" i="4"/>
  <c r="Z84" i="4"/>
  <c r="V84" i="4"/>
  <c r="F84" i="4"/>
  <c r="H84" i="4" s="1"/>
  <c r="AD83" i="4"/>
  <c r="Z83" i="4"/>
  <c r="V83" i="4"/>
  <c r="F83" i="4"/>
  <c r="H83" i="4" s="1"/>
  <c r="AD82" i="4"/>
  <c r="Z82" i="4"/>
  <c r="V82" i="4"/>
  <c r="F82" i="4"/>
  <c r="H82" i="4" s="1"/>
  <c r="AD81" i="4"/>
  <c r="Z81" i="4"/>
  <c r="V81" i="4"/>
  <c r="F81" i="4"/>
  <c r="H81" i="4" s="1"/>
  <c r="AD80" i="4"/>
  <c r="Z80" i="4"/>
  <c r="V80" i="4"/>
  <c r="F80" i="4"/>
  <c r="H80" i="4" s="1"/>
  <c r="AD79" i="4"/>
  <c r="Z79" i="4"/>
  <c r="V79" i="4"/>
  <c r="F79" i="4"/>
  <c r="H79" i="4" s="1"/>
  <c r="AD78" i="4"/>
  <c r="Z78" i="4"/>
  <c r="V78" i="4"/>
  <c r="F78" i="4"/>
  <c r="H78" i="4" s="1"/>
  <c r="AD77" i="4"/>
  <c r="Z77" i="4"/>
  <c r="V77" i="4"/>
  <c r="F77" i="4"/>
  <c r="H77" i="4" s="1"/>
  <c r="AD76" i="4"/>
  <c r="Z76" i="4"/>
  <c r="V76" i="4"/>
  <c r="F76" i="4"/>
  <c r="H76" i="4" s="1"/>
  <c r="AD75" i="4"/>
  <c r="Z75" i="4"/>
  <c r="V75" i="4"/>
  <c r="F75" i="4"/>
  <c r="H75" i="4" s="1"/>
  <c r="AD74" i="4"/>
  <c r="Z74" i="4"/>
  <c r="V74" i="4"/>
  <c r="F74" i="4"/>
  <c r="H74" i="4" s="1"/>
  <c r="AD73" i="4"/>
  <c r="Z73" i="4"/>
  <c r="V73" i="4"/>
  <c r="F73" i="4"/>
  <c r="H73" i="4" s="1"/>
  <c r="AD72" i="4"/>
  <c r="Z72" i="4"/>
  <c r="V72" i="4"/>
  <c r="F72" i="4"/>
  <c r="H72" i="4" s="1"/>
  <c r="AD71" i="4"/>
  <c r="Z71" i="4"/>
  <c r="V71" i="4"/>
  <c r="F71" i="4"/>
  <c r="H71" i="4" s="1"/>
  <c r="AD70" i="4"/>
  <c r="Z70" i="4"/>
  <c r="V70" i="4"/>
  <c r="F70" i="4"/>
  <c r="H70" i="4" s="1"/>
  <c r="AD69" i="4"/>
  <c r="Z69" i="4"/>
  <c r="V69" i="4"/>
  <c r="F69" i="4"/>
  <c r="H69" i="4" s="1"/>
  <c r="AD68" i="4"/>
  <c r="Z68" i="4"/>
  <c r="V68" i="4"/>
  <c r="F68" i="4"/>
  <c r="H68" i="4" s="1"/>
  <c r="AD67" i="4"/>
  <c r="Z67" i="4"/>
  <c r="V67" i="4"/>
  <c r="F67" i="4"/>
  <c r="H67" i="4" s="1"/>
  <c r="AD66" i="4"/>
  <c r="Z66" i="4"/>
  <c r="V66" i="4"/>
  <c r="F66" i="4"/>
  <c r="H66" i="4" s="1"/>
  <c r="AD65" i="4"/>
  <c r="Z65" i="4"/>
  <c r="V65" i="4"/>
  <c r="F65" i="4"/>
  <c r="H65" i="4" s="1"/>
  <c r="AD64" i="4"/>
  <c r="Z64" i="4"/>
  <c r="V64" i="4"/>
  <c r="F64" i="4"/>
  <c r="H64" i="4" s="1"/>
  <c r="AD63" i="4"/>
  <c r="Z63" i="4"/>
  <c r="V63" i="4"/>
  <c r="F63" i="4"/>
  <c r="H63" i="4" s="1"/>
  <c r="AD62" i="4"/>
  <c r="Z62" i="4"/>
  <c r="V62" i="4"/>
  <c r="F62" i="4"/>
  <c r="H62" i="4" s="1"/>
  <c r="AD61" i="4"/>
  <c r="Z61" i="4"/>
  <c r="V61" i="4"/>
  <c r="F61" i="4"/>
  <c r="H61" i="4" s="1"/>
  <c r="AD60" i="4"/>
  <c r="Z60" i="4"/>
  <c r="V60" i="4"/>
  <c r="F60" i="4"/>
  <c r="H60" i="4" s="1"/>
  <c r="AD59" i="4"/>
  <c r="Z59" i="4"/>
  <c r="V59" i="4"/>
  <c r="F59" i="4"/>
  <c r="H59" i="4" s="1"/>
  <c r="AD58" i="4"/>
  <c r="Z58" i="4"/>
  <c r="V58" i="4"/>
  <c r="F58" i="4"/>
  <c r="H58" i="4" s="1"/>
  <c r="AD57" i="4"/>
  <c r="Z57" i="4"/>
  <c r="V57" i="4"/>
  <c r="F57" i="4"/>
  <c r="H57" i="4" s="1"/>
  <c r="AD56" i="4"/>
  <c r="Z56" i="4"/>
  <c r="V56" i="4"/>
  <c r="F56" i="4"/>
  <c r="H56" i="4" s="1"/>
  <c r="AD55" i="4"/>
  <c r="Z55" i="4"/>
  <c r="V55" i="4"/>
  <c r="F55" i="4"/>
  <c r="H55" i="4" s="1"/>
  <c r="AD54" i="4"/>
  <c r="Z54" i="4"/>
  <c r="V54" i="4"/>
  <c r="F54" i="4"/>
  <c r="H54" i="4" s="1"/>
  <c r="AD53" i="4"/>
  <c r="Z53" i="4"/>
  <c r="V53" i="4"/>
  <c r="F53" i="4"/>
  <c r="H53" i="4" s="1"/>
  <c r="AD52" i="4"/>
  <c r="Z52" i="4"/>
  <c r="V52" i="4"/>
  <c r="F52" i="4"/>
  <c r="H52" i="4" s="1"/>
  <c r="AD51" i="4"/>
  <c r="Z51" i="4"/>
  <c r="V51" i="4"/>
  <c r="F51" i="4"/>
  <c r="H51" i="4" s="1"/>
  <c r="AD50" i="4"/>
  <c r="Z50" i="4"/>
  <c r="V50" i="4"/>
  <c r="F50" i="4"/>
  <c r="H50" i="4" s="1"/>
  <c r="AD49" i="4"/>
  <c r="Z49" i="4"/>
  <c r="V49" i="4"/>
  <c r="F49" i="4"/>
  <c r="H49" i="4" s="1"/>
  <c r="AD48" i="4"/>
  <c r="Z48" i="4"/>
  <c r="V48" i="4"/>
  <c r="F48" i="4"/>
  <c r="H48" i="4" s="1"/>
  <c r="V41" i="4"/>
  <c r="F41" i="4"/>
  <c r="H41" i="4" s="1"/>
  <c r="V40" i="4"/>
  <c r="F40" i="4"/>
  <c r="H40" i="4" s="1"/>
  <c r="AD39" i="4"/>
  <c r="V39" i="4"/>
  <c r="F39" i="4"/>
  <c r="H39" i="4" s="1"/>
  <c r="AD38" i="4"/>
  <c r="Z38" i="4"/>
  <c r="V38" i="4"/>
  <c r="F38" i="4"/>
  <c r="H38" i="4" s="1"/>
  <c r="AD37" i="4"/>
  <c r="Z37" i="4"/>
  <c r="V37" i="4"/>
  <c r="F37" i="4"/>
  <c r="H37" i="4" s="1"/>
  <c r="AD36" i="4"/>
  <c r="Z36" i="4"/>
  <c r="V36" i="4"/>
  <c r="F36" i="4"/>
  <c r="H36" i="4" s="1"/>
  <c r="AD35" i="4"/>
  <c r="Z35" i="4"/>
  <c r="V35" i="4"/>
  <c r="F35" i="4"/>
  <c r="H35" i="4" s="1"/>
  <c r="AD34" i="4"/>
  <c r="Z34" i="4"/>
  <c r="V34" i="4"/>
  <c r="F34" i="4"/>
  <c r="H34" i="4" s="1"/>
  <c r="AD33" i="4"/>
  <c r="Z33" i="4"/>
  <c r="V33" i="4"/>
  <c r="F33" i="4"/>
  <c r="H33" i="4" s="1"/>
  <c r="AD32" i="4"/>
  <c r="Z32" i="4"/>
  <c r="V32" i="4"/>
  <c r="F32" i="4"/>
  <c r="H32" i="4" s="1"/>
  <c r="AD31" i="4"/>
  <c r="Z31" i="4"/>
  <c r="V31" i="4"/>
  <c r="F31" i="4"/>
  <c r="H31" i="4" s="1"/>
  <c r="AD30" i="4"/>
  <c r="Z30" i="4"/>
  <c r="V30" i="4"/>
  <c r="F30" i="4"/>
  <c r="H30" i="4" s="1"/>
  <c r="AD29" i="4"/>
  <c r="Z29" i="4"/>
  <c r="V29" i="4"/>
  <c r="F29" i="4"/>
  <c r="H29" i="4" s="1"/>
  <c r="AD28" i="4"/>
  <c r="Z28" i="4"/>
  <c r="V28" i="4"/>
  <c r="F28" i="4"/>
  <c r="H28" i="4" s="1"/>
  <c r="AD27" i="4"/>
  <c r="Z27" i="4"/>
  <c r="V27" i="4"/>
  <c r="F27" i="4"/>
  <c r="H27" i="4" s="1"/>
  <c r="AD26" i="4"/>
  <c r="Z26" i="4"/>
  <c r="V26" i="4"/>
  <c r="F26" i="4"/>
  <c r="H26" i="4" s="1"/>
  <c r="AD25" i="4"/>
  <c r="Z25" i="4"/>
  <c r="V25" i="4"/>
  <c r="F25" i="4"/>
  <c r="H25" i="4" s="1"/>
  <c r="AD24" i="4"/>
  <c r="Z24" i="4"/>
  <c r="V24" i="4"/>
  <c r="F24" i="4"/>
  <c r="H24" i="4" s="1"/>
  <c r="AD23" i="4"/>
  <c r="Z23" i="4"/>
  <c r="V23" i="4"/>
  <c r="F23" i="4"/>
  <c r="H23" i="4" s="1"/>
  <c r="AD22" i="4"/>
  <c r="Z22" i="4"/>
  <c r="V22" i="4"/>
  <c r="F22" i="4"/>
  <c r="H22" i="4" s="1"/>
  <c r="AD21" i="4"/>
  <c r="Z21" i="4"/>
  <c r="V21" i="4"/>
  <c r="F21" i="4"/>
  <c r="H21" i="4" s="1"/>
  <c r="AD20" i="4"/>
  <c r="Z20" i="4"/>
  <c r="V20" i="4"/>
  <c r="F20" i="4"/>
  <c r="H20" i="4" s="1"/>
  <c r="AD19" i="4"/>
  <c r="Z19" i="4"/>
  <c r="V19" i="4"/>
  <c r="F19" i="4"/>
  <c r="H19" i="4" s="1"/>
  <c r="AD18" i="4"/>
  <c r="Z18" i="4"/>
  <c r="V18" i="4"/>
  <c r="F18" i="4"/>
  <c r="H18" i="4" s="1"/>
  <c r="AD17" i="4"/>
  <c r="Z17" i="4"/>
  <c r="V17" i="4"/>
  <c r="F17" i="4"/>
  <c r="H17" i="4" s="1"/>
  <c r="AD16" i="4"/>
  <c r="Z16" i="4"/>
  <c r="V16" i="4"/>
  <c r="F16" i="4"/>
  <c r="H16" i="4" s="1"/>
  <c r="AD15" i="4"/>
  <c r="Z15" i="4"/>
  <c r="V15" i="4"/>
  <c r="F15" i="4"/>
  <c r="H15" i="4" s="1"/>
  <c r="AD14" i="4"/>
  <c r="Z14" i="4"/>
  <c r="V14" i="4"/>
  <c r="F14" i="4"/>
  <c r="H14" i="4" s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10" i="1"/>
  <c r="AO108" i="3" l="1"/>
  <c r="AO113" i="3"/>
  <c r="AO105" i="3"/>
  <c r="AQ105" i="3" s="1"/>
  <c r="AR105" i="3" s="1"/>
  <c r="AO107" i="3"/>
  <c r="AO106" i="3"/>
  <c r="F43" i="4"/>
  <c r="H43" i="4" s="1"/>
  <c r="F44" i="4"/>
  <c r="H44" i="4" s="1"/>
  <c r="F45" i="4"/>
  <c r="H45" i="4" s="1"/>
  <c r="F46" i="4"/>
  <c r="H46" i="4" s="1"/>
  <c r="F47" i="4"/>
  <c r="H47" i="4" s="1"/>
  <c r="F42" i="4"/>
  <c r="H42" i="4" s="1"/>
  <c r="AD105" i="3" l="1"/>
  <c r="AB105" i="3"/>
  <c r="Z105" i="3"/>
  <c r="AQ108" i="3"/>
  <c r="AQ106" i="3"/>
  <c r="AZ106" i="3" s="1"/>
  <c r="U106" i="4" s="1"/>
  <c r="AQ107" i="3"/>
  <c r="AZ107" i="3" s="1"/>
  <c r="U107" i="4" s="1"/>
  <c r="AQ113" i="3"/>
  <c r="AZ113" i="3" s="1"/>
  <c r="U113" i="4" s="1"/>
  <c r="AO111" i="3"/>
  <c r="AO109" i="3"/>
  <c r="AO104" i="3"/>
  <c r="AO112" i="3"/>
  <c r="AO29" i="3"/>
  <c r="AO33" i="3"/>
  <c r="AO25" i="3"/>
  <c r="AO56" i="3"/>
  <c r="AO64" i="3"/>
  <c r="AO58" i="3"/>
  <c r="AO61" i="3"/>
  <c r="AO60" i="3"/>
  <c r="AO54" i="3"/>
  <c r="AQ54" i="3" s="1"/>
  <c r="AR54" i="3" s="1"/>
  <c r="AO62" i="3"/>
  <c r="AO110" i="3"/>
  <c r="AO55" i="3"/>
  <c r="AO63" i="3"/>
  <c r="BB105" i="3"/>
  <c r="AC105" i="4" s="1"/>
  <c r="AE105" i="4" s="1"/>
  <c r="AY105" i="3"/>
  <c r="Q105" i="4" s="1"/>
  <c r="AO57" i="3"/>
  <c r="AO59" i="3"/>
  <c r="AZ105" i="3"/>
  <c r="U105" i="4" s="1"/>
  <c r="BA105" i="3"/>
  <c r="Y105" i="4" s="1"/>
  <c r="AO30" i="3"/>
  <c r="AO40" i="3"/>
  <c r="AO48" i="3"/>
  <c r="AO34" i="3"/>
  <c r="AQ34" i="3" s="1"/>
  <c r="AO38" i="3"/>
  <c r="AO47" i="3"/>
  <c r="AO27" i="3"/>
  <c r="AO41" i="3"/>
  <c r="AO49" i="3"/>
  <c r="AO26" i="3"/>
  <c r="AQ26" i="3" s="1"/>
  <c r="AO39" i="3"/>
  <c r="AO23" i="3"/>
  <c r="AO42" i="3"/>
  <c r="AO50" i="3"/>
  <c r="AO35" i="3"/>
  <c r="AO43" i="3"/>
  <c r="AO51" i="3"/>
  <c r="AO24" i="3"/>
  <c r="AO46" i="3"/>
  <c r="AO36" i="3"/>
  <c r="AO44" i="3"/>
  <c r="AO52" i="3"/>
  <c r="AQ52" i="3" s="1"/>
  <c r="AR52" i="3" s="1"/>
  <c r="AO31" i="3"/>
  <c r="AO28" i="3"/>
  <c r="AQ28" i="3" s="1"/>
  <c r="AO37" i="3"/>
  <c r="AO45" i="3"/>
  <c r="AO53" i="3"/>
  <c r="AO32" i="3"/>
  <c r="AO66" i="3"/>
  <c r="AO68" i="3"/>
  <c r="AO70" i="3"/>
  <c r="AO72" i="3"/>
  <c r="AO74" i="3"/>
  <c r="AO76" i="3"/>
  <c r="AO78" i="3"/>
  <c r="AO80" i="3"/>
  <c r="AO82" i="3"/>
  <c r="AO84" i="3"/>
  <c r="AO86" i="3"/>
  <c r="AO88" i="3"/>
  <c r="AO90" i="3"/>
  <c r="AO92" i="3"/>
  <c r="AO94" i="3"/>
  <c r="AO96" i="3"/>
  <c r="AO98" i="3"/>
  <c r="AO100" i="3"/>
  <c r="AO102" i="3"/>
  <c r="AO65" i="3"/>
  <c r="AO67" i="3"/>
  <c r="AO69" i="3"/>
  <c r="AO71" i="3"/>
  <c r="AO73" i="3"/>
  <c r="AO75" i="3"/>
  <c r="AO77" i="3"/>
  <c r="AO79" i="3"/>
  <c r="AO81" i="3"/>
  <c r="AO83" i="3"/>
  <c r="AO85" i="3"/>
  <c r="AO87" i="3"/>
  <c r="AO89" i="3"/>
  <c r="AO91" i="3"/>
  <c r="AO93" i="3"/>
  <c r="AO95" i="3"/>
  <c r="AO97" i="3"/>
  <c r="AO99" i="3"/>
  <c r="AO101" i="3"/>
  <c r="AO103" i="3"/>
  <c r="O30" i="1"/>
  <c r="O25" i="1"/>
  <c r="O26" i="1"/>
  <c r="O27" i="1"/>
  <c r="O28" i="1"/>
  <c r="O29" i="1"/>
  <c r="O20" i="1"/>
  <c r="O21" i="1"/>
  <c r="O22" i="1"/>
  <c r="O23" i="1"/>
  <c r="O24" i="1"/>
  <c r="O15" i="1"/>
  <c r="O16" i="1"/>
  <c r="O17" i="1"/>
  <c r="O18" i="1"/>
  <c r="O19" i="1"/>
  <c r="O10" i="1"/>
  <c r="O11" i="1"/>
  <c r="O12" i="1"/>
  <c r="O13" i="1"/>
  <c r="O14" i="1"/>
  <c r="O53" i="1"/>
  <c r="O52" i="1"/>
  <c r="O47" i="1"/>
  <c r="O48" i="1"/>
  <c r="O49" i="1"/>
  <c r="O50" i="1"/>
  <c r="O51" i="1"/>
  <c r="O42" i="1"/>
  <c r="O43" i="1"/>
  <c r="O44" i="1"/>
  <c r="O45" i="1"/>
  <c r="O46" i="1"/>
  <c r="O37" i="1"/>
  <c r="O38" i="1"/>
  <c r="O39" i="1"/>
  <c r="O40" i="1"/>
  <c r="O41" i="1"/>
  <c r="O33" i="1"/>
  <c r="O34" i="1"/>
  <c r="O35" i="1"/>
  <c r="O36" i="1"/>
  <c r="AB52" i="3" l="1"/>
  <c r="Z52" i="3"/>
  <c r="AD52" i="3"/>
  <c r="BB106" i="3"/>
  <c r="AC106" i="4" s="1"/>
  <c r="AF106" i="4" s="1"/>
  <c r="AR26" i="3"/>
  <c r="AD54" i="3"/>
  <c r="AB54" i="3"/>
  <c r="Z54" i="3"/>
  <c r="BB113" i="3"/>
  <c r="AC113" i="4" s="1"/>
  <c r="AF113" i="4" s="1"/>
  <c r="AR113" i="3"/>
  <c r="AY52" i="3"/>
  <c r="Q52" i="4" s="1"/>
  <c r="BA113" i="3"/>
  <c r="Y113" i="4" s="1"/>
  <c r="AB113" i="4" s="1"/>
  <c r="AY107" i="3"/>
  <c r="Q107" i="4" s="1"/>
  <c r="AR107" i="3"/>
  <c r="AY106" i="3"/>
  <c r="Q106" i="4" s="1"/>
  <c r="T106" i="4" s="1"/>
  <c r="AR106" i="3"/>
  <c r="AY108" i="3"/>
  <c r="Q108" i="4" s="1"/>
  <c r="T108" i="4" s="1"/>
  <c r="AR108" i="3"/>
  <c r="BA106" i="3"/>
  <c r="Y106" i="4" s="1"/>
  <c r="AA106" i="4" s="1"/>
  <c r="BA108" i="3"/>
  <c r="Y108" i="4" s="1"/>
  <c r="AB108" i="4" s="1"/>
  <c r="BB108" i="3"/>
  <c r="AC108" i="4" s="1"/>
  <c r="AF108" i="4" s="1"/>
  <c r="AZ108" i="3"/>
  <c r="U108" i="4" s="1"/>
  <c r="X108" i="4" s="1"/>
  <c r="BB107" i="3"/>
  <c r="AC107" i="4" s="1"/>
  <c r="AE107" i="4" s="1"/>
  <c r="AQ37" i="3"/>
  <c r="AQ49" i="3"/>
  <c r="BB49" i="3" s="1"/>
  <c r="AC49" i="4" s="1"/>
  <c r="AQ30" i="3"/>
  <c r="AQ55" i="3"/>
  <c r="AR55" i="3" s="1"/>
  <c r="AQ56" i="3"/>
  <c r="AQ97" i="3"/>
  <c r="AQ81" i="3"/>
  <c r="AQ65" i="3"/>
  <c r="AR65" i="3" s="1"/>
  <c r="AQ88" i="3"/>
  <c r="AQ72" i="3"/>
  <c r="AR72" i="3" s="1"/>
  <c r="AQ43" i="3"/>
  <c r="AQ41" i="3"/>
  <c r="AR41" i="3" s="1"/>
  <c r="BA107" i="3"/>
  <c r="Y107" i="4" s="1"/>
  <c r="AA107" i="4" s="1"/>
  <c r="AQ110" i="3"/>
  <c r="AQ25" i="3"/>
  <c r="AY113" i="3"/>
  <c r="Q113" i="4" s="1"/>
  <c r="S113" i="4" s="1"/>
  <c r="AQ85" i="3"/>
  <c r="AR85" i="3" s="1"/>
  <c r="AQ92" i="3"/>
  <c r="AQ45" i="3"/>
  <c r="AR45" i="3" s="1"/>
  <c r="AQ99" i="3"/>
  <c r="AQ67" i="3"/>
  <c r="AQ51" i="3"/>
  <c r="AQ102" i="3"/>
  <c r="AZ102" i="3" s="1"/>
  <c r="U102" i="4" s="1"/>
  <c r="AQ70" i="3"/>
  <c r="AR70" i="3" s="1"/>
  <c r="AQ33" i="3"/>
  <c r="AQ93" i="3"/>
  <c r="BB93" i="3" s="1"/>
  <c r="AC93" i="4" s="1"/>
  <c r="AQ100" i="3"/>
  <c r="AQ68" i="3"/>
  <c r="AQ50" i="3"/>
  <c r="AQ47" i="3"/>
  <c r="AQ59" i="3"/>
  <c r="BB59" i="3" s="1"/>
  <c r="AC59" i="4" s="1"/>
  <c r="AQ29" i="3"/>
  <c r="AQ77" i="3"/>
  <c r="AQ84" i="3"/>
  <c r="AQ91" i="3"/>
  <c r="AR91" i="3" s="1"/>
  <c r="AQ75" i="3"/>
  <c r="AR75" i="3" s="1"/>
  <c r="AQ98" i="3"/>
  <c r="AQ82" i="3"/>
  <c r="AQ66" i="3"/>
  <c r="AQ44" i="3"/>
  <c r="AZ44" i="3" s="1"/>
  <c r="U44" i="4" s="1"/>
  <c r="AQ42" i="3"/>
  <c r="AQ38" i="3"/>
  <c r="BA38" i="3" s="1"/>
  <c r="Y38" i="4" s="1"/>
  <c r="AQ57" i="3"/>
  <c r="AR57" i="3" s="1"/>
  <c r="AQ60" i="3"/>
  <c r="AQ112" i="3"/>
  <c r="AQ90" i="3"/>
  <c r="AQ95" i="3"/>
  <c r="AQ86" i="3"/>
  <c r="AQ35" i="3"/>
  <c r="BA35" i="3" s="1"/>
  <c r="Y35" i="4" s="1"/>
  <c r="AQ27" i="3"/>
  <c r="AQ73" i="3"/>
  <c r="AR73" i="3" s="1"/>
  <c r="AQ96" i="3"/>
  <c r="AQ80" i="3"/>
  <c r="AQ32" i="3"/>
  <c r="AQ36" i="3"/>
  <c r="AQ23" i="3"/>
  <c r="AQ61" i="3"/>
  <c r="AQ104" i="3"/>
  <c r="AZ104" i="3" s="1"/>
  <c r="U104" i="4" s="1"/>
  <c r="W104" i="4" s="1"/>
  <c r="AQ101" i="3"/>
  <c r="AR101" i="3" s="1"/>
  <c r="AQ69" i="3"/>
  <c r="AR69" i="3" s="1"/>
  <c r="AQ76" i="3"/>
  <c r="AQ24" i="3"/>
  <c r="AQ83" i="3"/>
  <c r="AQ74" i="3"/>
  <c r="AQ79" i="3"/>
  <c r="AQ31" i="3"/>
  <c r="BA31" i="3" s="1"/>
  <c r="Y31" i="4" s="1"/>
  <c r="AQ62" i="3"/>
  <c r="AQ89" i="3"/>
  <c r="AQ103" i="3"/>
  <c r="AQ87" i="3"/>
  <c r="AQ71" i="3"/>
  <c r="AQ94" i="3"/>
  <c r="AQ78" i="3"/>
  <c r="BB78" i="3" s="1"/>
  <c r="AC78" i="4" s="1"/>
  <c r="AQ53" i="3"/>
  <c r="BA53" i="3" s="1"/>
  <c r="Y53" i="4" s="1"/>
  <c r="AQ46" i="3"/>
  <c r="AZ46" i="3" s="1"/>
  <c r="U46" i="4" s="1"/>
  <c r="AQ39" i="3"/>
  <c r="AQ48" i="3"/>
  <c r="AQ58" i="3"/>
  <c r="AQ109" i="3"/>
  <c r="AQ40" i="3"/>
  <c r="BB40" i="3" s="1"/>
  <c r="AC40" i="4" s="1"/>
  <c r="AQ63" i="3"/>
  <c r="AQ64" i="3"/>
  <c r="AQ111" i="3"/>
  <c r="AF105" i="4"/>
  <c r="BB26" i="3"/>
  <c r="AC26" i="4" s="1"/>
  <c r="AY26" i="3"/>
  <c r="Q26" i="4" s="1"/>
  <c r="S26" i="4" s="1"/>
  <c r="AZ26" i="3"/>
  <c r="U26" i="4" s="1"/>
  <c r="W26" i="4" s="1"/>
  <c r="BB28" i="3"/>
  <c r="AC28" i="4" s="1"/>
  <c r="AF28" i="4" s="1"/>
  <c r="AY28" i="3"/>
  <c r="Q28" i="4" s="1"/>
  <c r="AZ34" i="3"/>
  <c r="U34" i="4" s="1"/>
  <c r="X34" i="4" s="1"/>
  <c r="AY34" i="3"/>
  <c r="Q34" i="4" s="1"/>
  <c r="S34" i="4" s="1"/>
  <c r="AY54" i="3"/>
  <c r="Q54" i="4" s="1"/>
  <c r="AZ54" i="3"/>
  <c r="U54" i="4" s="1"/>
  <c r="BB54" i="3"/>
  <c r="AC54" i="4" s="1"/>
  <c r="BA54" i="3"/>
  <c r="Y54" i="4" s="1"/>
  <c r="BA26" i="3"/>
  <c r="Y26" i="4" s="1"/>
  <c r="AA26" i="4" s="1"/>
  <c r="AB105" i="4"/>
  <c r="AA105" i="4"/>
  <c r="X105" i="4"/>
  <c r="W105" i="4"/>
  <c r="W106" i="4"/>
  <c r="X106" i="4"/>
  <c r="S107" i="4"/>
  <c r="T107" i="4"/>
  <c r="BB86" i="3"/>
  <c r="AC86" i="4" s="1"/>
  <c r="AZ70" i="3"/>
  <c r="U70" i="4" s="1"/>
  <c r="T105" i="4"/>
  <c r="S105" i="4"/>
  <c r="X107" i="4"/>
  <c r="W107" i="4"/>
  <c r="X113" i="4"/>
  <c r="W113" i="4"/>
  <c r="BB34" i="3"/>
  <c r="AC34" i="4" s="1"/>
  <c r="AE34" i="4" s="1"/>
  <c r="AZ28" i="3"/>
  <c r="U28" i="4" s="1"/>
  <c r="X28" i="4" s="1"/>
  <c r="BA28" i="3"/>
  <c r="Y28" i="4" s="1"/>
  <c r="AB28" i="4" s="1"/>
  <c r="BA34" i="3"/>
  <c r="Y34" i="4" s="1"/>
  <c r="AA34" i="4" s="1"/>
  <c r="AZ52" i="3"/>
  <c r="U52" i="4" s="1"/>
  <c r="BB52" i="3"/>
  <c r="AC52" i="4" s="1"/>
  <c r="BA52" i="3"/>
  <c r="Y52" i="4" s="1"/>
  <c r="AN12" i="3"/>
  <c r="AO12" i="3" s="1"/>
  <c r="AO13" i="3"/>
  <c r="S106" i="4" l="1"/>
  <c r="AB106" i="4"/>
  <c r="BB44" i="3"/>
  <c r="AC44" i="4" s="1"/>
  <c r="AF44" i="4" s="1"/>
  <c r="BB65" i="3"/>
  <c r="AC65" i="4" s="1"/>
  <c r="AF65" i="4" s="1"/>
  <c r="BB70" i="3"/>
  <c r="AC70" i="4" s="1"/>
  <c r="AF107" i="4"/>
  <c r="W108" i="4"/>
  <c r="BB55" i="3"/>
  <c r="AC55" i="4" s="1"/>
  <c r="AE55" i="4" s="1"/>
  <c r="BA55" i="3"/>
  <c r="Y55" i="4" s="1"/>
  <c r="AB55" i="4" s="1"/>
  <c r="AE113" i="4"/>
  <c r="AD107" i="3"/>
  <c r="AB107" i="3"/>
  <c r="Z107" i="3"/>
  <c r="AA108" i="4"/>
  <c r="AD69" i="3"/>
  <c r="AB69" i="3"/>
  <c r="Z69" i="3"/>
  <c r="AD75" i="3"/>
  <c r="AB75" i="3"/>
  <c r="Z75" i="3"/>
  <c r="AD41" i="3"/>
  <c r="AB41" i="3"/>
  <c r="Z41" i="3"/>
  <c r="Z55" i="3"/>
  <c r="AB55" i="3"/>
  <c r="AD55" i="3"/>
  <c r="AR28" i="3"/>
  <c r="AD91" i="3"/>
  <c r="AB91" i="3"/>
  <c r="Z91" i="3"/>
  <c r="AD113" i="3"/>
  <c r="AB113" i="3"/>
  <c r="Z113" i="3"/>
  <c r="AZ57" i="3"/>
  <c r="U57" i="4" s="1"/>
  <c r="AD72" i="3"/>
  <c r="AB72" i="3"/>
  <c r="Z72" i="3"/>
  <c r="Z26" i="3"/>
  <c r="AD26" i="3"/>
  <c r="AB26" i="3"/>
  <c r="AD101" i="3"/>
  <c r="AB101" i="3"/>
  <c r="Z101" i="3"/>
  <c r="AD57" i="3"/>
  <c r="AB57" i="3"/>
  <c r="Z57" i="3"/>
  <c r="AB108" i="3"/>
  <c r="Z108" i="3"/>
  <c r="AD108" i="3"/>
  <c r="AZ41" i="3"/>
  <c r="U41" i="4" s="1"/>
  <c r="X41" i="4" s="1"/>
  <c r="AA113" i="4"/>
  <c r="AE106" i="4"/>
  <c r="AZ101" i="3"/>
  <c r="U101" i="4" s="1"/>
  <c r="AD85" i="3"/>
  <c r="AB85" i="3"/>
  <c r="Z85" i="3"/>
  <c r="Z106" i="3"/>
  <c r="AD106" i="3"/>
  <c r="AB106" i="3"/>
  <c r="AR34" i="3"/>
  <c r="AD73" i="3"/>
  <c r="AB73" i="3"/>
  <c r="Z73" i="3"/>
  <c r="AD45" i="3"/>
  <c r="AB45" i="3"/>
  <c r="Z45" i="3"/>
  <c r="BA30" i="3"/>
  <c r="Y30" i="4" s="1"/>
  <c r="AD70" i="3"/>
  <c r="AB70" i="3"/>
  <c r="Z70" i="3"/>
  <c r="AD65" i="3"/>
  <c r="AB65" i="3"/>
  <c r="Z65" i="3"/>
  <c r="BB63" i="3"/>
  <c r="AC63" i="4" s="1"/>
  <c r="AF63" i="4" s="1"/>
  <c r="AR63" i="3"/>
  <c r="AZ78" i="3"/>
  <c r="U78" i="4" s="1"/>
  <c r="W78" i="4" s="1"/>
  <c r="AR78" i="3"/>
  <c r="AZ79" i="3"/>
  <c r="U79" i="4" s="1"/>
  <c r="X79" i="4" s="1"/>
  <c r="AR79" i="3"/>
  <c r="AY61" i="3"/>
  <c r="Q61" i="4" s="1"/>
  <c r="T61" i="4" s="1"/>
  <c r="AR61" i="3"/>
  <c r="AY35" i="3"/>
  <c r="Q35" i="4" s="1"/>
  <c r="T35" i="4" s="1"/>
  <c r="AZ42" i="3"/>
  <c r="U42" i="4" s="1"/>
  <c r="W42" i="4" s="1"/>
  <c r="AR42" i="3"/>
  <c r="AZ77" i="3"/>
  <c r="U77" i="4" s="1"/>
  <c r="X77" i="4" s="1"/>
  <c r="AR77" i="3"/>
  <c r="BA33" i="3"/>
  <c r="Y33" i="4" s="1"/>
  <c r="AB33" i="4" s="1"/>
  <c r="AY88" i="3"/>
  <c r="Q88" i="4" s="1"/>
  <c r="T88" i="4" s="1"/>
  <c r="AR88" i="3"/>
  <c r="AY37" i="3"/>
  <c r="Q37" i="4" s="1"/>
  <c r="S37" i="4" s="1"/>
  <c r="AZ45" i="3"/>
  <c r="U45" i="4" s="1"/>
  <c r="BB91" i="3"/>
  <c r="AC91" i="4" s="1"/>
  <c r="AE91" i="4" s="1"/>
  <c r="BA72" i="3"/>
  <c r="Y72" i="4" s="1"/>
  <c r="AB72" i="4" s="1"/>
  <c r="AY40" i="3"/>
  <c r="Q40" i="4" s="1"/>
  <c r="S40" i="4" s="1"/>
  <c r="AR40" i="3"/>
  <c r="AZ94" i="3"/>
  <c r="U94" i="4" s="1"/>
  <c r="W94" i="4" s="1"/>
  <c r="AR94" i="3"/>
  <c r="BB74" i="3"/>
  <c r="AC74" i="4" s="1"/>
  <c r="AF74" i="4" s="1"/>
  <c r="AR74" i="3"/>
  <c r="AZ86" i="3"/>
  <c r="U86" i="4" s="1"/>
  <c r="W86" i="4" s="1"/>
  <c r="AR86" i="3"/>
  <c r="AY44" i="3"/>
  <c r="Q44" i="4" s="1"/>
  <c r="T44" i="4" s="1"/>
  <c r="AR44" i="3"/>
  <c r="AY29" i="3"/>
  <c r="Q29" i="4" s="1"/>
  <c r="T29" i="4" s="1"/>
  <c r="AR29" i="3"/>
  <c r="AZ71" i="3"/>
  <c r="U71" i="4" s="1"/>
  <c r="X71" i="4" s="1"/>
  <c r="AR71" i="3"/>
  <c r="BB95" i="3"/>
  <c r="AC95" i="4" s="1"/>
  <c r="AF95" i="4" s="1"/>
  <c r="AR95" i="3"/>
  <c r="BB102" i="3"/>
  <c r="AC102" i="4" s="1"/>
  <c r="AF102" i="4" s="1"/>
  <c r="AR102" i="3"/>
  <c r="AY58" i="3"/>
  <c r="Q58" i="4" s="1"/>
  <c r="T58" i="4" s="1"/>
  <c r="AR58" i="3"/>
  <c r="AY87" i="3"/>
  <c r="Q87" i="4" s="1"/>
  <c r="T87" i="4" s="1"/>
  <c r="AR87" i="3"/>
  <c r="BA24" i="3"/>
  <c r="Y24" i="4" s="1"/>
  <c r="AB24" i="4" s="1"/>
  <c r="AR24" i="3"/>
  <c r="BB32" i="3"/>
  <c r="AC32" i="4" s="1"/>
  <c r="AE32" i="4" s="1"/>
  <c r="AY90" i="3"/>
  <c r="Q90" i="4" s="1"/>
  <c r="T90" i="4" s="1"/>
  <c r="AR90" i="3"/>
  <c r="AY82" i="3"/>
  <c r="Q82" i="4" s="1"/>
  <c r="S82" i="4" s="1"/>
  <c r="AR82" i="3"/>
  <c r="AY47" i="3"/>
  <c r="Q47" i="4" s="1"/>
  <c r="T47" i="4" s="1"/>
  <c r="AR47" i="3"/>
  <c r="AY51" i="3"/>
  <c r="Q51" i="4" s="1"/>
  <c r="S51" i="4" s="1"/>
  <c r="AR51" i="3"/>
  <c r="BA110" i="3"/>
  <c r="Y110" i="4" s="1"/>
  <c r="AA110" i="4" s="1"/>
  <c r="AR110" i="3"/>
  <c r="AY97" i="3"/>
  <c r="Q97" i="4" s="1"/>
  <c r="S97" i="4" s="1"/>
  <c r="AR97" i="3"/>
  <c r="AY36" i="3"/>
  <c r="Q36" i="4" s="1"/>
  <c r="T36" i="4" s="1"/>
  <c r="AR36" i="3"/>
  <c r="S108" i="4"/>
  <c r="BB73" i="3"/>
  <c r="AC73" i="4" s="1"/>
  <c r="AF73" i="4" s="1"/>
  <c r="AZ48" i="3"/>
  <c r="U48" i="4" s="1"/>
  <c r="X48" i="4" s="1"/>
  <c r="AR48" i="3"/>
  <c r="AZ103" i="3"/>
  <c r="U103" i="4" s="1"/>
  <c r="X103" i="4" s="1"/>
  <c r="AR103" i="3"/>
  <c r="AZ76" i="3"/>
  <c r="U76" i="4" s="1"/>
  <c r="X76" i="4" s="1"/>
  <c r="AR76" i="3"/>
  <c r="BA80" i="3"/>
  <c r="Y80" i="4" s="1"/>
  <c r="AB80" i="4" s="1"/>
  <c r="AR80" i="3"/>
  <c r="AZ112" i="3"/>
  <c r="U112" i="4" s="1"/>
  <c r="X112" i="4" s="1"/>
  <c r="AR112" i="3"/>
  <c r="BB98" i="3"/>
  <c r="AC98" i="4" s="1"/>
  <c r="AF98" i="4" s="1"/>
  <c r="AR98" i="3"/>
  <c r="BA50" i="3"/>
  <c r="Y50" i="4" s="1"/>
  <c r="AR50" i="3"/>
  <c r="BB67" i="3"/>
  <c r="AC67" i="4" s="1"/>
  <c r="AF67" i="4" s="1"/>
  <c r="AR67" i="3"/>
  <c r="AY56" i="3"/>
  <c r="Q56" i="4" s="1"/>
  <c r="T56" i="4" s="1"/>
  <c r="AR56" i="3"/>
  <c r="BA109" i="3"/>
  <c r="Y109" i="4" s="1"/>
  <c r="AB109" i="4" s="1"/>
  <c r="AR109" i="3"/>
  <c r="BB83" i="3"/>
  <c r="AC83" i="4" s="1"/>
  <c r="AE83" i="4" s="1"/>
  <c r="AR83" i="3"/>
  <c r="BB66" i="3"/>
  <c r="AC66" i="4" s="1"/>
  <c r="AF66" i="4" s="1"/>
  <c r="AR66" i="3"/>
  <c r="BA59" i="3"/>
  <c r="Y59" i="4" s="1"/>
  <c r="AB59" i="4" s="1"/>
  <c r="AR59" i="3"/>
  <c r="AY25" i="3"/>
  <c r="Q25" i="4" s="1"/>
  <c r="T25" i="4" s="1"/>
  <c r="BB81" i="3"/>
  <c r="AC81" i="4" s="1"/>
  <c r="AE81" i="4" s="1"/>
  <c r="AR81" i="3"/>
  <c r="BA37" i="3"/>
  <c r="Y37" i="4" s="1"/>
  <c r="AB37" i="4" s="1"/>
  <c r="AZ37" i="3"/>
  <c r="U37" i="4" s="1"/>
  <c r="W37" i="4" s="1"/>
  <c r="AZ85" i="3"/>
  <c r="U85" i="4" s="1"/>
  <c r="X85" i="4" s="1"/>
  <c r="AZ39" i="3"/>
  <c r="U39" i="4" s="1"/>
  <c r="X39" i="4" s="1"/>
  <c r="AR39" i="3"/>
  <c r="BB89" i="3"/>
  <c r="AC89" i="4" s="1"/>
  <c r="AE89" i="4" s="1"/>
  <c r="AR89" i="3"/>
  <c r="BA96" i="3"/>
  <c r="Y96" i="4" s="1"/>
  <c r="AB96" i="4" s="1"/>
  <c r="AR96" i="3"/>
  <c r="AY60" i="3"/>
  <c r="Q60" i="4" s="1"/>
  <c r="S60" i="4" s="1"/>
  <c r="AR60" i="3"/>
  <c r="AZ68" i="3"/>
  <c r="U68" i="4" s="1"/>
  <c r="W68" i="4" s="1"/>
  <c r="AR68" i="3"/>
  <c r="BB99" i="3"/>
  <c r="AC99" i="4" s="1"/>
  <c r="AE99" i="4" s="1"/>
  <c r="AR99" i="3"/>
  <c r="AY111" i="3"/>
  <c r="Q111" i="4" s="1"/>
  <c r="S111" i="4" s="1"/>
  <c r="AR111" i="3"/>
  <c r="AY46" i="3"/>
  <c r="Q46" i="4" s="1"/>
  <c r="T46" i="4" s="1"/>
  <c r="AR46" i="3"/>
  <c r="BB62" i="3"/>
  <c r="AC62" i="4" s="1"/>
  <c r="AF62" i="4" s="1"/>
  <c r="AR62" i="3"/>
  <c r="AZ100" i="3"/>
  <c r="U100" i="4" s="1"/>
  <c r="X100" i="4" s="1"/>
  <c r="AR100" i="3"/>
  <c r="BB43" i="3"/>
  <c r="AC43" i="4" s="1"/>
  <c r="AE43" i="4" s="1"/>
  <c r="AR43" i="3"/>
  <c r="AY64" i="3"/>
  <c r="Q64" i="4" s="1"/>
  <c r="T64" i="4" s="1"/>
  <c r="AR64" i="3"/>
  <c r="AY53" i="3"/>
  <c r="Q53" i="4" s="1"/>
  <c r="T53" i="4" s="1"/>
  <c r="AR53" i="3"/>
  <c r="AY31" i="3"/>
  <c r="Q31" i="4" s="1"/>
  <c r="AR31" i="3"/>
  <c r="AY104" i="3"/>
  <c r="Q104" i="4" s="1"/>
  <c r="T104" i="4" s="1"/>
  <c r="AR104" i="3"/>
  <c r="AY27" i="3"/>
  <c r="Q27" i="4" s="1"/>
  <c r="T27" i="4" s="1"/>
  <c r="AY38" i="3"/>
  <c r="Q38" i="4" s="1"/>
  <c r="S38" i="4" s="1"/>
  <c r="AY84" i="3"/>
  <c r="Q84" i="4" s="1"/>
  <c r="T84" i="4" s="1"/>
  <c r="AR84" i="3"/>
  <c r="AY93" i="3"/>
  <c r="Q93" i="4" s="1"/>
  <c r="S93" i="4" s="1"/>
  <c r="AR93" i="3"/>
  <c r="AY92" i="3"/>
  <c r="Q92" i="4" s="1"/>
  <c r="T92" i="4" s="1"/>
  <c r="AR92" i="3"/>
  <c r="AY49" i="3"/>
  <c r="Q49" i="4" s="1"/>
  <c r="S49" i="4" s="1"/>
  <c r="AR49" i="3"/>
  <c r="BB46" i="3"/>
  <c r="AC46" i="4" s="1"/>
  <c r="AE46" i="4" s="1"/>
  <c r="BA46" i="3"/>
  <c r="Y46" i="4" s="1"/>
  <c r="AA46" i="4" s="1"/>
  <c r="AZ47" i="3"/>
  <c r="U47" i="4" s="1"/>
  <c r="W47" i="4" s="1"/>
  <c r="BB38" i="3"/>
  <c r="AC38" i="4" s="1"/>
  <c r="AE38" i="4" s="1"/>
  <c r="AZ38" i="3"/>
  <c r="U38" i="4" s="1"/>
  <c r="W38" i="4" s="1"/>
  <c r="BB58" i="3"/>
  <c r="AC58" i="4" s="1"/>
  <c r="AE58" i="4" s="1"/>
  <c r="BA49" i="3"/>
  <c r="Y49" i="4" s="1"/>
  <c r="AB49" i="4" s="1"/>
  <c r="AZ90" i="3"/>
  <c r="U90" i="4" s="1"/>
  <c r="X90" i="4" s="1"/>
  <c r="AZ56" i="3"/>
  <c r="U56" i="4" s="1"/>
  <c r="X56" i="4" s="1"/>
  <c r="AZ58" i="3"/>
  <c r="U58" i="4" s="1"/>
  <c r="W58" i="4" s="1"/>
  <c r="BA44" i="3"/>
  <c r="Y44" i="4" s="1"/>
  <c r="AA44" i="4" s="1"/>
  <c r="AZ49" i="3"/>
  <c r="U49" i="4" s="1"/>
  <c r="W49" i="4" s="1"/>
  <c r="BB27" i="3"/>
  <c r="AC27" i="4" s="1"/>
  <c r="AF27" i="4" s="1"/>
  <c r="BB94" i="3"/>
  <c r="AC94" i="4" s="1"/>
  <c r="AE94" i="4" s="1"/>
  <c r="BA84" i="3"/>
  <c r="Y84" i="4" s="1"/>
  <c r="AB84" i="4" s="1"/>
  <c r="AZ84" i="3"/>
  <c r="U84" i="4" s="1"/>
  <c r="X84" i="4" s="1"/>
  <c r="BA27" i="3"/>
  <c r="Y27" i="4" s="1"/>
  <c r="AA27" i="4" s="1"/>
  <c r="BB35" i="3"/>
  <c r="AC35" i="4" s="1"/>
  <c r="AF35" i="4" s="1"/>
  <c r="BA61" i="3"/>
  <c r="Y61" i="4" s="1"/>
  <c r="AB61" i="4" s="1"/>
  <c r="BB104" i="3"/>
  <c r="AC104" i="4" s="1"/>
  <c r="AE104" i="4" s="1"/>
  <c r="BA64" i="3"/>
  <c r="Y64" i="4" s="1"/>
  <c r="BA92" i="3"/>
  <c r="Y92" i="4" s="1"/>
  <c r="AA92" i="4" s="1"/>
  <c r="AZ93" i="3"/>
  <c r="U93" i="4" s="1"/>
  <c r="X93" i="4" s="1"/>
  <c r="AZ35" i="3"/>
  <c r="U35" i="4" s="1"/>
  <c r="W35" i="4" s="1"/>
  <c r="BA40" i="3"/>
  <c r="Y40" i="4" s="1"/>
  <c r="AA40" i="4" s="1"/>
  <c r="AZ63" i="3"/>
  <c r="U63" i="4" s="1"/>
  <c r="X63" i="4" s="1"/>
  <c r="AZ92" i="3"/>
  <c r="U92" i="4" s="1"/>
  <c r="X92" i="4" s="1"/>
  <c r="BB97" i="3"/>
  <c r="AC97" i="4" s="1"/>
  <c r="AE97" i="4" s="1"/>
  <c r="BA104" i="3"/>
  <c r="Y104" i="4" s="1"/>
  <c r="AB104" i="4" s="1"/>
  <c r="BB31" i="3"/>
  <c r="AC31" i="4" s="1"/>
  <c r="AF31" i="4" s="1"/>
  <c r="T113" i="4"/>
  <c r="AE108" i="4"/>
  <c r="BA82" i="3"/>
  <c r="Y82" i="4" s="1"/>
  <c r="AB82" i="4" s="1"/>
  <c r="BB56" i="3"/>
  <c r="AC56" i="4" s="1"/>
  <c r="AF56" i="4" s="1"/>
  <c r="BB82" i="3"/>
  <c r="AC82" i="4" s="1"/>
  <c r="AE82" i="4" s="1"/>
  <c r="BB64" i="3"/>
  <c r="AC64" i="4" s="1"/>
  <c r="AE64" i="4" s="1"/>
  <c r="AY32" i="3"/>
  <c r="Q32" i="4" s="1"/>
  <c r="S32" i="4" s="1"/>
  <c r="AB107" i="4"/>
  <c r="AZ32" i="3"/>
  <c r="U32" i="4" s="1"/>
  <c r="W32" i="4" s="1"/>
  <c r="BA51" i="3"/>
  <c r="Y51" i="4" s="1"/>
  <c r="AA51" i="4" s="1"/>
  <c r="AZ40" i="3"/>
  <c r="U40" i="4" s="1"/>
  <c r="W40" i="4" s="1"/>
  <c r="BB51" i="3"/>
  <c r="AC51" i="4" s="1"/>
  <c r="AF51" i="4" s="1"/>
  <c r="BA56" i="3"/>
  <c r="Y56" i="4" s="1"/>
  <c r="AB56" i="4" s="1"/>
  <c r="BB47" i="3"/>
  <c r="AC47" i="4" s="1"/>
  <c r="AF47" i="4" s="1"/>
  <c r="BB24" i="3"/>
  <c r="AC24" i="4" s="1"/>
  <c r="AE24" i="4" s="1"/>
  <c r="AZ82" i="3"/>
  <c r="U82" i="4" s="1"/>
  <c r="W82" i="4" s="1"/>
  <c r="AZ64" i="3"/>
  <c r="U64" i="4" s="1"/>
  <c r="X64" i="4" s="1"/>
  <c r="AZ110" i="3"/>
  <c r="U110" i="4" s="1"/>
  <c r="W110" i="4" s="1"/>
  <c r="BA32" i="3"/>
  <c r="Y32" i="4" s="1"/>
  <c r="AB32" i="4" s="1"/>
  <c r="AZ31" i="3"/>
  <c r="U31" i="4" s="1"/>
  <c r="W31" i="4" s="1"/>
  <c r="BB110" i="3"/>
  <c r="AC110" i="4" s="1"/>
  <c r="AF110" i="4" s="1"/>
  <c r="BA47" i="3"/>
  <c r="Y47" i="4" s="1"/>
  <c r="AB47" i="4" s="1"/>
  <c r="AZ51" i="3"/>
  <c r="U51" i="4" s="1"/>
  <c r="X51" i="4" s="1"/>
  <c r="BB87" i="3"/>
  <c r="AC87" i="4" s="1"/>
  <c r="AE87" i="4" s="1"/>
  <c r="BA90" i="3"/>
  <c r="Y90" i="4" s="1"/>
  <c r="AB90" i="4" s="1"/>
  <c r="BA58" i="3"/>
  <c r="Y58" i="4" s="1"/>
  <c r="AB58" i="4" s="1"/>
  <c r="BB90" i="3"/>
  <c r="AC90" i="4" s="1"/>
  <c r="AE90" i="4" s="1"/>
  <c r="AZ87" i="3"/>
  <c r="U87" i="4" s="1"/>
  <c r="X87" i="4" s="1"/>
  <c r="BB71" i="3"/>
  <c r="AC71" i="4" s="1"/>
  <c r="AE71" i="4" s="1"/>
  <c r="AZ36" i="3"/>
  <c r="U36" i="4" s="1"/>
  <c r="W36" i="4" s="1"/>
  <c r="AZ95" i="3"/>
  <c r="U95" i="4" s="1"/>
  <c r="X95" i="4" s="1"/>
  <c r="BA25" i="3"/>
  <c r="Y25" i="4" s="1"/>
  <c r="AA25" i="4" s="1"/>
  <c r="AY110" i="3"/>
  <c r="Q110" i="4" s="1"/>
  <c r="BB36" i="3"/>
  <c r="AC36" i="4" s="1"/>
  <c r="AE36" i="4" s="1"/>
  <c r="BB79" i="3"/>
  <c r="AC79" i="4" s="1"/>
  <c r="AE79" i="4" s="1"/>
  <c r="BB103" i="3"/>
  <c r="AC103" i="4" s="1"/>
  <c r="AF103" i="4" s="1"/>
  <c r="BA88" i="3"/>
  <c r="Y88" i="4" s="1"/>
  <c r="AB88" i="4" s="1"/>
  <c r="AY24" i="3"/>
  <c r="Q24" i="4" s="1"/>
  <c r="T24" i="4" s="1"/>
  <c r="BB61" i="3"/>
  <c r="AC61" i="4" s="1"/>
  <c r="AF61" i="4" s="1"/>
  <c r="BB88" i="3"/>
  <c r="AC88" i="4" s="1"/>
  <c r="AF88" i="4" s="1"/>
  <c r="BB37" i="3"/>
  <c r="AC37" i="4" s="1"/>
  <c r="AE37" i="4" s="1"/>
  <c r="AZ61" i="3"/>
  <c r="U61" i="4" s="1"/>
  <c r="W61" i="4" s="1"/>
  <c r="AZ24" i="3"/>
  <c r="U24" i="4" s="1"/>
  <c r="X24" i="4" s="1"/>
  <c r="BA36" i="3"/>
  <c r="Y36" i="4" s="1"/>
  <c r="AB36" i="4" s="1"/>
  <c r="AZ25" i="3"/>
  <c r="U25" i="4" s="1"/>
  <c r="X25" i="4" s="1"/>
  <c r="BB25" i="3"/>
  <c r="AC25" i="4" s="1"/>
  <c r="AF25" i="4" s="1"/>
  <c r="AZ65" i="3"/>
  <c r="U65" i="4" s="1"/>
  <c r="W65" i="4" s="1"/>
  <c r="BA65" i="3"/>
  <c r="Y65" i="4" s="1"/>
  <c r="AA65" i="4" s="1"/>
  <c r="AY65" i="3"/>
  <c r="Q65" i="4" s="1"/>
  <c r="S65" i="4" s="1"/>
  <c r="BA48" i="3"/>
  <c r="Y48" i="4" s="1"/>
  <c r="AB48" i="4" s="1"/>
  <c r="BB48" i="3"/>
  <c r="AC48" i="4" s="1"/>
  <c r="AF48" i="4" s="1"/>
  <c r="AY48" i="3"/>
  <c r="Q48" i="4" s="1"/>
  <c r="S48" i="4" s="1"/>
  <c r="BA103" i="3"/>
  <c r="Y103" i="4" s="1"/>
  <c r="AB103" i="4" s="1"/>
  <c r="AY103" i="3"/>
  <c r="Q103" i="4" s="1"/>
  <c r="T103" i="4" s="1"/>
  <c r="BB76" i="3"/>
  <c r="AC76" i="4" s="1"/>
  <c r="AF76" i="4" s="1"/>
  <c r="BA76" i="3"/>
  <c r="Y76" i="4" s="1"/>
  <c r="AA76" i="4" s="1"/>
  <c r="AY76" i="3"/>
  <c r="Q76" i="4" s="1"/>
  <c r="T76" i="4" s="1"/>
  <c r="AZ80" i="3"/>
  <c r="U80" i="4" s="1"/>
  <c r="W80" i="4" s="1"/>
  <c r="BB80" i="3"/>
  <c r="AC80" i="4" s="1"/>
  <c r="AF80" i="4" s="1"/>
  <c r="AY80" i="3"/>
  <c r="Q80" i="4" s="1"/>
  <c r="T80" i="4" s="1"/>
  <c r="BA112" i="3"/>
  <c r="Y112" i="4" s="1"/>
  <c r="AA112" i="4" s="1"/>
  <c r="BB112" i="3"/>
  <c r="AC112" i="4" s="1"/>
  <c r="AE112" i="4" s="1"/>
  <c r="AY112" i="3"/>
  <c r="Q112" i="4" s="1"/>
  <c r="AZ98" i="3"/>
  <c r="U98" i="4" s="1"/>
  <c r="W98" i="4" s="1"/>
  <c r="BA98" i="3"/>
  <c r="Y98" i="4" s="1"/>
  <c r="AB98" i="4" s="1"/>
  <c r="AY98" i="3"/>
  <c r="Q98" i="4" s="1"/>
  <c r="T98" i="4" s="1"/>
  <c r="AZ50" i="3"/>
  <c r="U50" i="4" s="1"/>
  <c r="X50" i="4" s="1"/>
  <c r="BB50" i="3"/>
  <c r="AC50" i="4" s="1"/>
  <c r="AE50" i="4" s="1"/>
  <c r="AY50" i="3"/>
  <c r="Q50" i="4" s="1"/>
  <c r="T50" i="4" s="1"/>
  <c r="AZ67" i="3"/>
  <c r="U67" i="4" s="1"/>
  <c r="W67" i="4" s="1"/>
  <c r="BA67" i="3"/>
  <c r="Y67" i="4" s="1"/>
  <c r="AB67" i="4" s="1"/>
  <c r="AY67" i="3"/>
  <c r="Q67" i="4" s="1"/>
  <c r="S67" i="4" s="1"/>
  <c r="AZ81" i="3"/>
  <c r="U81" i="4" s="1"/>
  <c r="X81" i="4" s="1"/>
  <c r="AY81" i="3"/>
  <c r="Q81" i="4" s="1"/>
  <c r="T81" i="4" s="1"/>
  <c r="BA81" i="3"/>
  <c r="Y81" i="4" s="1"/>
  <c r="AB81" i="4" s="1"/>
  <c r="AZ99" i="3"/>
  <c r="U99" i="4" s="1"/>
  <c r="W99" i="4" s="1"/>
  <c r="AY99" i="3"/>
  <c r="Q99" i="4" s="1"/>
  <c r="S99" i="4" s="1"/>
  <c r="BA99" i="3"/>
  <c r="Y99" i="4" s="1"/>
  <c r="AA99" i="4" s="1"/>
  <c r="AZ62" i="3"/>
  <c r="U62" i="4" s="1"/>
  <c r="X62" i="4" s="1"/>
  <c r="AY62" i="3"/>
  <c r="Q62" i="4" s="1"/>
  <c r="S62" i="4" s="1"/>
  <c r="BA62" i="3"/>
  <c r="Y62" i="4" s="1"/>
  <c r="AB62" i="4" s="1"/>
  <c r="BA101" i="3"/>
  <c r="Y101" i="4" s="1"/>
  <c r="AB101" i="4" s="1"/>
  <c r="BB101" i="3"/>
  <c r="AC101" i="4" s="1"/>
  <c r="AF101" i="4" s="1"/>
  <c r="AY101" i="3"/>
  <c r="Q101" i="4" s="1"/>
  <c r="S101" i="4" s="1"/>
  <c r="AY73" i="3"/>
  <c r="Q73" i="4" s="1"/>
  <c r="S73" i="4" s="1"/>
  <c r="AZ73" i="3"/>
  <c r="U73" i="4" s="1"/>
  <c r="X73" i="4" s="1"/>
  <c r="BA73" i="3"/>
  <c r="Y73" i="4" s="1"/>
  <c r="AB73" i="4" s="1"/>
  <c r="BA57" i="3"/>
  <c r="Y57" i="4" s="1"/>
  <c r="AA57" i="4" s="1"/>
  <c r="BB57" i="3"/>
  <c r="AC57" i="4" s="1"/>
  <c r="AF57" i="4" s="1"/>
  <c r="AY57" i="3"/>
  <c r="Q57" i="4" s="1"/>
  <c r="T57" i="4" s="1"/>
  <c r="AZ91" i="3"/>
  <c r="U91" i="4" s="1"/>
  <c r="X91" i="4" s="1"/>
  <c r="AY91" i="3"/>
  <c r="Q91" i="4" s="1"/>
  <c r="T91" i="4" s="1"/>
  <c r="BA91" i="3"/>
  <c r="Y91" i="4" s="1"/>
  <c r="AB91" i="4" s="1"/>
  <c r="BB100" i="3"/>
  <c r="AC100" i="4" s="1"/>
  <c r="AF100" i="4" s="1"/>
  <c r="BA100" i="3"/>
  <c r="Y100" i="4" s="1"/>
  <c r="AA100" i="4" s="1"/>
  <c r="AY100" i="3"/>
  <c r="Q100" i="4" s="1"/>
  <c r="T100" i="4" s="1"/>
  <c r="BA45" i="3"/>
  <c r="Y45" i="4" s="1"/>
  <c r="AB45" i="4" s="1"/>
  <c r="BB45" i="3"/>
  <c r="AC45" i="4" s="1"/>
  <c r="AF45" i="4" s="1"/>
  <c r="AY45" i="3"/>
  <c r="Q45" i="4" s="1"/>
  <c r="T45" i="4" s="1"/>
  <c r="AZ89" i="3"/>
  <c r="U89" i="4" s="1"/>
  <c r="X89" i="4" s="1"/>
  <c r="AY89" i="3"/>
  <c r="Q89" i="4" s="1"/>
  <c r="S89" i="4" s="1"/>
  <c r="BA89" i="3"/>
  <c r="Y89" i="4" s="1"/>
  <c r="AB89" i="4" s="1"/>
  <c r="BA69" i="3"/>
  <c r="Y69" i="4" s="1"/>
  <c r="AB69" i="4" s="1"/>
  <c r="BB69" i="3"/>
  <c r="AC69" i="4" s="1"/>
  <c r="AE69" i="4" s="1"/>
  <c r="AY69" i="3"/>
  <c r="Q69" i="4" s="1"/>
  <c r="S69" i="4" s="1"/>
  <c r="AZ96" i="3"/>
  <c r="U96" i="4" s="1"/>
  <c r="W96" i="4" s="1"/>
  <c r="AY96" i="3"/>
  <c r="Q96" i="4" s="1"/>
  <c r="T96" i="4" s="1"/>
  <c r="BB96" i="3"/>
  <c r="AC96" i="4" s="1"/>
  <c r="AE96" i="4" s="1"/>
  <c r="AZ75" i="3"/>
  <c r="U75" i="4" s="1"/>
  <c r="X75" i="4" s="1"/>
  <c r="AY75" i="3"/>
  <c r="Q75" i="4" s="1"/>
  <c r="T75" i="4" s="1"/>
  <c r="BA75" i="3"/>
  <c r="Y75" i="4" s="1"/>
  <c r="AA75" i="4" s="1"/>
  <c r="BB68" i="3"/>
  <c r="AC68" i="4" s="1"/>
  <c r="AF68" i="4" s="1"/>
  <c r="BA68" i="3"/>
  <c r="Y68" i="4" s="1"/>
  <c r="AA68" i="4" s="1"/>
  <c r="AY68" i="3"/>
  <c r="Q68" i="4" s="1"/>
  <c r="T68" i="4" s="1"/>
  <c r="AZ111" i="3"/>
  <c r="U111" i="4" s="1"/>
  <c r="BA111" i="3"/>
  <c r="Y111" i="4" s="1"/>
  <c r="AA111" i="4" s="1"/>
  <c r="BA39" i="3"/>
  <c r="Y39" i="4" s="1"/>
  <c r="AA39" i="4" s="1"/>
  <c r="BB60" i="3"/>
  <c r="AC60" i="4" s="1"/>
  <c r="AE60" i="4" s="1"/>
  <c r="BB111" i="3"/>
  <c r="AC111" i="4" s="1"/>
  <c r="AF111" i="4" s="1"/>
  <c r="BB41" i="3"/>
  <c r="AC41" i="4" s="1"/>
  <c r="AF41" i="4" s="1"/>
  <c r="BA41" i="3"/>
  <c r="Y41" i="4" s="1"/>
  <c r="AB41" i="4" s="1"/>
  <c r="AY41" i="3"/>
  <c r="Q41" i="4" s="1"/>
  <c r="T41" i="4" s="1"/>
  <c r="AZ55" i="3"/>
  <c r="U55" i="4" s="1"/>
  <c r="X55" i="4" s="1"/>
  <c r="AY55" i="3"/>
  <c r="Q55" i="4" s="1"/>
  <c r="T55" i="4" s="1"/>
  <c r="BA60" i="3"/>
  <c r="Y60" i="4" s="1"/>
  <c r="AB60" i="4" s="1"/>
  <c r="BA63" i="3"/>
  <c r="Y63" i="4" s="1"/>
  <c r="AB63" i="4" s="1"/>
  <c r="AY63" i="3"/>
  <c r="Q63" i="4" s="1"/>
  <c r="S63" i="4" s="1"/>
  <c r="BA78" i="3"/>
  <c r="Y78" i="4" s="1"/>
  <c r="AB78" i="4" s="1"/>
  <c r="AY78" i="3"/>
  <c r="Q78" i="4" s="1"/>
  <c r="T78" i="4" s="1"/>
  <c r="BA79" i="3"/>
  <c r="Y79" i="4" s="1"/>
  <c r="AB79" i="4" s="1"/>
  <c r="AY79" i="3"/>
  <c r="Q79" i="4" s="1"/>
  <c r="T79" i="4" s="1"/>
  <c r="BA42" i="3"/>
  <c r="Y42" i="4" s="1"/>
  <c r="AA42" i="4" s="1"/>
  <c r="BB42" i="3"/>
  <c r="AC42" i="4" s="1"/>
  <c r="AF42" i="4" s="1"/>
  <c r="AY42" i="3"/>
  <c r="Q42" i="4" s="1"/>
  <c r="S42" i="4" s="1"/>
  <c r="BA77" i="3"/>
  <c r="Y77" i="4" s="1"/>
  <c r="AB77" i="4" s="1"/>
  <c r="BB77" i="3"/>
  <c r="AC77" i="4" s="1"/>
  <c r="AE77" i="4" s="1"/>
  <c r="AY77" i="3"/>
  <c r="Q77" i="4" s="1"/>
  <c r="S77" i="4" s="1"/>
  <c r="AZ33" i="3"/>
  <c r="U33" i="4" s="1"/>
  <c r="W33" i="4" s="1"/>
  <c r="AY33" i="3"/>
  <c r="Q33" i="4" s="1"/>
  <c r="T33" i="4" s="1"/>
  <c r="BB33" i="3"/>
  <c r="AC33" i="4" s="1"/>
  <c r="BA85" i="3"/>
  <c r="Y85" i="4" s="1"/>
  <c r="AB85" i="4" s="1"/>
  <c r="BB85" i="3"/>
  <c r="AC85" i="4" s="1"/>
  <c r="AF85" i="4" s="1"/>
  <c r="AY85" i="3"/>
  <c r="Q85" i="4" s="1"/>
  <c r="S85" i="4" s="1"/>
  <c r="AZ43" i="3"/>
  <c r="U43" i="4" s="1"/>
  <c r="X43" i="4" s="1"/>
  <c r="BA43" i="3"/>
  <c r="Y43" i="4" s="1"/>
  <c r="AB43" i="4" s="1"/>
  <c r="AY43" i="3"/>
  <c r="Q43" i="4" s="1"/>
  <c r="T43" i="4" s="1"/>
  <c r="AZ30" i="3"/>
  <c r="U30" i="4" s="1"/>
  <c r="X30" i="4" s="1"/>
  <c r="BB30" i="3"/>
  <c r="AC30" i="4" s="1"/>
  <c r="AF30" i="4" s="1"/>
  <c r="AY30" i="3"/>
  <c r="Q30" i="4" s="1"/>
  <c r="BB75" i="3"/>
  <c r="AC75" i="4" s="1"/>
  <c r="AF75" i="4" s="1"/>
  <c r="AZ60" i="3"/>
  <c r="U60" i="4" s="1"/>
  <c r="W60" i="4" s="1"/>
  <c r="BA94" i="3"/>
  <c r="Y94" i="4" s="1"/>
  <c r="AB94" i="4" s="1"/>
  <c r="AY94" i="3"/>
  <c r="Q94" i="4" s="1"/>
  <c r="T94" i="4" s="1"/>
  <c r="AZ74" i="3"/>
  <c r="U74" i="4" s="1"/>
  <c r="W74" i="4" s="1"/>
  <c r="AY74" i="3"/>
  <c r="Q74" i="4" s="1"/>
  <c r="T74" i="4" s="1"/>
  <c r="BA74" i="3"/>
  <c r="Y74" i="4" s="1"/>
  <c r="AB74" i="4" s="1"/>
  <c r="BA23" i="3"/>
  <c r="Y23" i="4" s="1"/>
  <c r="AA23" i="4" s="1"/>
  <c r="AY23" i="3"/>
  <c r="Q23" i="4" s="1"/>
  <c r="T23" i="4" s="1"/>
  <c r="BB23" i="3"/>
  <c r="AC23" i="4" s="1"/>
  <c r="AE23" i="4" s="1"/>
  <c r="AZ23" i="3"/>
  <c r="U23" i="4" s="1"/>
  <c r="BA86" i="3"/>
  <c r="Y86" i="4" s="1"/>
  <c r="AB86" i="4" s="1"/>
  <c r="AY86" i="3"/>
  <c r="Q86" i="4" s="1"/>
  <c r="T86" i="4" s="1"/>
  <c r="BB29" i="3"/>
  <c r="AC29" i="4" s="1"/>
  <c r="AE29" i="4" s="1"/>
  <c r="AZ29" i="3"/>
  <c r="U29" i="4" s="1"/>
  <c r="W29" i="4" s="1"/>
  <c r="BA29" i="3"/>
  <c r="Y29" i="4" s="1"/>
  <c r="BA70" i="3"/>
  <c r="Y70" i="4" s="1"/>
  <c r="AA70" i="4" s="1"/>
  <c r="AY70" i="3"/>
  <c r="Q70" i="4" s="1"/>
  <c r="S70" i="4" s="1"/>
  <c r="AY72" i="3"/>
  <c r="Q72" i="4" s="1"/>
  <c r="S72" i="4" s="1"/>
  <c r="AZ72" i="3"/>
  <c r="U72" i="4" s="1"/>
  <c r="X72" i="4" s="1"/>
  <c r="BB72" i="3"/>
  <c r="AC72" i="4" s="1"/>
  <c r="AF72" i="4" s="1"/>
  <c r="BB39" i="3"/>
  <c r="AC39" i="4" s="1"/>
  <c r="AF39" i="4" s="1"/>
  <c r="AY39" i="3"/>
  <c r="Q39" i="4" s="1"/>
  <c r="T39" i="4" s="1"/>
  <c r="AZ69" i="3"/>
  <c r="U69" i="4" s="1"/>
  <c r="W69" i="4" s="1"/>
  <c r="AZ109" i="3"/>
  <c r="U109" i="4" s="1"/>
  <c r="W109" i="4" s="1"/>
  <c r="AY109" i="3"/>
  <c r="Q109" i="4" s="1"/>
  <c r="BB109" i="3"/>
  <c r="AC109" i="4" s="1"/>
  <c r="AE109" i="4" s="1"/>
  <c r="BA71" i="3"/>
  <c r="Y71" i="4" s="1"/>
  <c r="AB71" i="4" s="1"/>
  <c r="AY71" i="3"/>
  <c r="Q71" i="4" s="1"/>
  <c r="S71" i="4" s="1"/>
  <c r="AZ83" i="3"/>
  <c r="U83" i="4" s="1"/>
  <c r="W83" i="4" s="1"/>
  <c r="AY83" i="3"/>
  <c r="Q83" i="4" s="1"/>
  <c r="T83" i="4" s="1"/>
  <c r="BA83" i="3"/>
  <c r="Y83" i="4" s="1"/>
  <c r="AB83" i="4" s="1"/>
  <c r="BA95" i="3"/>
  <c r="Y95" i="4" s="1"/>
  <c r="AA95" i="4" s="1"/>
  <c r="AY95" i="3"/>
  <c r="Q95" i="4" s="1"/>
  <c r="T95" i="4" s="1"/>
  <c r="AZ66" i="3"/>
  <c r="U66" i="4" s="1"/>
  <c r="W66" i="4" s="1"/>
  <c r="AY66" i="3"/>
  <c r="Q66" i="4" s="1"/>
  <c r="S66" i="4" s="1"/>
  <c r="BA66" i="3"/>
  <c r="Y66" i="4" s="1"/>
  <c r="AA66" i="4" s="1"/>
  <c r="AY59" i="3"/>
  <c r="Q59" i="4" s="1"/>
  <c r="T59" i="4" s="1"/>
  <c r="AZ59" i="3"/>
  <c r="U59" i="4" s="1"/>
  <c r="W59" i="4" s="1"/>
  <c r="BA102" i="3"/>
  <c r="Y102" i="4" s="1"/>
  <c r="AB102" i="4" s="1"/>
  <c r="AY102" i="3"/>
  <c r="Q102" i="4" s="1"/>
  <c r="S102" i="4" s="1"/>
  <c r="BA97" i="3"/>
  <c r="Y97" i="4" s="1"/>
  <c r="AB97" i="4" s="1"/>
  <c r="BB53" i="3"/>
  <c r="AC53" i="4" s="1"/>
  <c r="AE53" i="4" s="1"/>
  <c r="AZ88" i="3"/>
  <c r="U88" i="4" s="1"/>
  <c r="X88" i="4" s="1"/>
  <c r="AZ97" i="3"/>
  <c r="U97" i="4" s="1"/>
  <c r="X97" i="4" s="1"/>
  <c r="AZ27" i="3"/>
  <c r="U27" i="4" s="1"/>
  <c r="X27" i="4" s="1"/>
  <c r="AZ53" i="3"/>
  <c r="U53" i="4" s="1"/>
  <c r="W53" i="4" s="1"/>
  <c r="BA87" i="3"/>
  <c r="Y87" i="4" s="1"/>
  <c r="AB87" i="4" s="1"/>
  <c r="BB84" i="3"/>
  <c r="AC84" i="4" s="1"/>
  <c r="AF84" i="4" s="1"/>
  <c r="BB92" i="3"/>
  <c r="AC92" i="4" s="1"/>
  <c r="AF92" i="4" s="1"/>
  <c r="BA93" i="3"/>
  <c r="Y93" i="4" s="1"/>
  <c r="AB93" i="4" s="1"/>
  <c r="W34" i="4"/>
  <c r="AB26" i="4"/>
  <c r="X26" i="4"/>
  <c r="X104" i="4"/>
  <c r="AE28" i="4"/>
  <c r="T26" i="4"/>
  <c r="AA28" i="4"/>
  <c r="AF34" i="4"/>
  <c r="T28" i="4"/>
  <c r="S28" i="4"/>
  <c r="T54" i="4"/>
  <c r="S54" i="4"/>
  <c r="AF54" i="4"/>
  <c r="AE54" i="4"/>
  <c r="X54" i="4"/>
  <c r="W54" i="4"/>
  <c r="AB34" i="4"/>
  <c r="AF26" i="4"/>
  <c r="AE26" i="4"/>
  <c r="AB54" i="4"/>
  <c r="AA54" i="4"/>
  <c r="AB64" i="4"/>
  <c r="AA64" i="4"/>
  <c r="S92" i="4"/>
  <c r="AB100" i="4"/>
  <c r="AF93" i="4"/>
  <c r="AE93" i="4"/>
  <c r="AF70" i="4"/>
  <c r="AE70" i="4"/>
  <c r="X70" i="4"/>
  <c r="W70" i="4"/>
  <c r="AF78" i="4"/>
  <c r="AE78" i="4"/>
  <c r="AF86" i="4"/>
  <c r="AE86" i="4"/>
  <c r="X86" i="4"/>
  <c r="AF94" i="4"/>
  <c r="X102" i="4"/>
  <c r="W102" i="4"/>
  <c r="AF83" i="4"/>
  <c r="AE76" i="4"/>
  <c r="X65" i="4"/>
  <c r="AA69" i="4"/>
  <c r="X101" i="4"/>
  <c r="W101" i="4"/>
  <c r="AO20" i="3"/>
  <c r="AO16" i="3"/>
  <c r="W28" i="4"/>
  <c r="AO19" i="3"/>
  <c r="T34" i="4"/>
  <c r="AO17" i="3"/>
  <c r="AO18" i="3"/>
  <c r="AO15" i="3"/>
  <c r="AQ15" i="3" s="1"/>
  <c r="AB31" i="4"/>
  <c r="AA31" i="4"/>
  <c r="AO21" i="3"/>
  <c r="AB30" i="4"/>
  <c r="AA30" i="4"/>
  <c r="AO22" i="3"/>
  <c r="AB53" i="4"/>
  <c r="AA53" i="4"/>
  <c r="X57" i="4"/>
  <c r="W57" i="4"/>
  <c r="X44" i="4"/>
  <c r="W44" i="4"/>
  <c r="W46" i="4"/>
  <c r="X46" i="4"/>
  <c r="AB50" i="4"/>
  <c r="AA50" i="4"/>
  <c r="AF40" i="4"/>
  <c r="AE40" i="4"/>
  <c r="X42" i="4"/>
  <c r="AA38" i="4"/>
  <c r="AB38" i="4"/>
  <c r="AF59" i="4"/>
  <c r="AE59" i="4"/>
  <c r="X38" i="4"/>
  <c r="AF58" i="4"/>
  <c r="AE49" i="4"/>
  <c r="AF49" i="4"/>
  <c r="S47" i="4"/>
  <c r="AB52" i="4"/>
  <c r="AA52" i="4"/>
  <c r="W41" i="4"/>
  <c r="AE52" i="4"/>
  <c r="AF52" i="4"/>
  <c r="AA35" i="4"/>
  <c r="AB35" i="4"/>
  <c r="X37" i="4"/>
  <c r="AE44" i="4"/>
  <c r="X45" i="4"/>
  <c r="W45" i="4"/>
  <c r="X52" i="4"/>
  <c r="W52" i="4"/>
  <c r="T37" i="4"/>
  <c r="T52" i="4"/>
  <c r="S52" i="4"/>
  <c r="AO14" i="3"/>
  <c r="AQ14" i="3" s="1"/>
  <c r="AQ13" i="3"/>
  <c r="AY13" i="3" s="1"/>
  <c r="AQ12" i="3"/>
  <c r="AY12" i="3" s="1"/>
  <c r="AF81" i="4" l="1"/>
  <c r="AF89" i="4"/>
  <c r="AA60" i="4"/>
  <c r="AF87" i="4"/>
  <c r="W63" i="4"/>
  <c r="AB92" i="4"/>
  <c r="AE31" i="4"/>
  <c r="AF55" i="4"/>
  <c r="AE65" i="4"/>
  <c r="AB46" i="4"/>
  <c r="S58" i="4"/>
  <c r="W76" i="4"/>
  <c r="X94" i="4"/>
  <c r="AA104" i="4"/>
  <c r="W103" i="4"/>
  <c r="T99" i="4"/>
  <c r="AF99" i="4"/>
  <c r="W100" i="4"/>
  <c r="AA91" i="4"/>
  <c r="W25" i="4"/>
  <c r="T73" i="4"/>
  <c r="T82" i="4"/>
  <c r="AA55" i="4"/>
  <c r="AF82" i="4"/>
  <c r="X58" i="4"/>
  <c r="AE63" i="4"/>
  <c r="S87" i="4"/>
  <c r="S29" i="4"/>
  <c r="S35" i="4"/>
  <c r="S88" i="4"/>
  <c r="X69" i="4"/>
  <c r="AE27" i="4"/>
  <c r="T60" i="4"/>
  <c r="X78" i="4"/>
  <c r="AF91" i="4"/>
  <c r="AF97" i="4"/>
  <c r="AF38" i="4"/>
  <c r="S103" i="4"/>
  <c r="W85" i="4"/>
  <c r="T38" i="4"/>
  <c r="S27" i="4"/>
  <c r="W64" i="4"/>
  <c r="W79" i="4"/>
  <c r="T40" i="4"/>
  <c r="W77" i="4"/>
  <c r="AE88" i="4"/>
  <c r="AE67" i="4"/>
  <c r="AF32" i="4"/>
  <c r="S46" i="4"/>
  <c r="AE73" i="4"/>
  <c r="T51" i="4"/>
  <c r="AF37" i="4"/>
  <c r="X32" i="4"/>
  <c r="S56" i="4"/>
  <c r="AF46" i="4"/>
  <c r="W56" i="4"/>
  <c r="S84" i="4"/>
  <c r="S90" i="4"/>
  <c r="W112" i="4"/>
  <c r="AB51" i="4"/>
  <c r="AB40" i="4"/>
  <c r="AB110" i="4"/>
  <c r="AA59" i="4"/>
  <c r="S53" i="4"/>
  <c r="W48" i="4"/>
  <c r="AB27" i="4"/>
  <c r="AA82" i="4"/>
  <c r="W39" i="4"/>
  <c r="X68" i="4"/>
  <c r="AE62" i="4"/>
  <c r="AA84" i="4"/>
  <c r="AE51" i="4"/>
  <c r="S64" i="4"/>
  <c r="AB25" i="4"/>
  <c r="AE100" i="4"/>
  <c r="X31" i="4"/>
  <c r="AD83" i="3"/>
  <c r="AB83" i="3"/>
  <c r="Z83" i="3"/>
  <c r="AB36" i="3"/>
  <c r="Z36" i="3"/>
  <c r="AD36" i="3"/>
  <c r="AB84" i="3"/>
  <c r="Z84" i="3"/>
  <c r="AD84" i="3"/>
  <c r="Z31" i="3"/>
  <c r="AB31" i="3"/>
  <c r="AD31" i="3"/>
  <c r="AB100" i="3"/>
  <c r="Z100" i="3"/>
  <c r="AD100" i="3"/>
  <c r="AD99" i="3"/>
  <c r="AB99" i="3"/>
  <c r="Z99" i="3"/>
  <c r="AD89" i="3"/>
  <c r="AB89" i="3"/>
  <c r="Z89" i="3"/>
  <c r="AD77" i="3"/>
  <c r="AB77" i="3"/>
  <c r="Z77" i="3"/>
  <c r="Z79" i="3"/>
  <c r="AB79" i="3"/>
  <c r="AD79" i="3"/>
  <c r="AE42" i="4"/>
  <c r="S50" i="4"/>
  <c r="W92" i="4"/>
  <c r="AR25" i="3"/>
  <c r="AD109" i="3"/>
  <c r="AB109" i="3"/>
  <c r="Z109" i="3"/>
  <c r="Z98" i="3"/>
  <c r="AD98" i="3"/>
  <c r="AB98" i="3"/>
  <c r="Z103" i="3"/>
  <c r="AB103" i="3"/>
  <c r="AD103" i="3"/>
  <c r="AD97" i="3"/>
  <c r="AB97" i="3"/>
  <c r="Z97" i="3"/>
  <c r="Z82" i="3"/>
  <c r="AD82" i="3"/>
  <c r="AB82" i="3"/>
  <c r="Z87" i="3"/>
  <c r="AB87" i="3"/>
  <c r="AD87" i="3"/>
  <c r="Z71" i="3"/>
  <c r="AB71" i="3"/>
  <c r="AD71" i="3"/>
  <c r="AD74" i="3"/>
  <c r="AB74" i="3"/>
  <c r="Z74" i="3"/>
  <c r="X61" i="4"/>
  <c r="T111" i="4"/>
  <c r="S104" i="4"/>
  <c r="AD49" i="3"/>
  <c r="AB49" i="3"/>
  <c r="Z49" i="3"/>
  <c r="AR38" i="3"/>
  <c r="AD53" i="3"/>
  <c r="AB53" i="3"/>
  <c r="Z53" i="3"/>
  <c r="AD62" i="3"/>
  <c r="AB62" i="3"/>
  <c r="Z62" i="3"/>
  <c r="AB68" i="3"/>
  <c r="Z68" i="3"/>
  <c r="AD68" i="3"/>
  <c r="Z39" i="3"/>
  <c r="AB39" i="3"/>
  <c r="AD39" i="3"/>
  <c r="AR37" i="3"/>
  <c r="Z42" i="3"/>
  <c r="AD42" i="3"/>
  <c r="AB42" i="3"/>
  <c r="AD78" i="3"/>
  <c r="AB78" i="3"/>
  <c r="Z78" i="3"/>
  <c r="AR30" i="3"/>
  <c r="AB76" i="3"/>
  <c r="Z76" i="3"/>
  <c r="AD76" i="3"/>
  <c r="AD24" i="3"/>
  <c r="AB24" i="3"/>
  <c r="Z24" i="3"/>
  <c r="AD86" i="3"/>
  <c r="AB86" i="3"/>
  <c r="Z86" i="3"/>
  <c r="AB44" i="4"/>
  <c r="S61" i="4"/>
  <c r="T49" i="4"/>
  <c r="AE35" i="4"/>
  <c r="W93" i="4"/>
  <c r="AE95" i="4"/>
  <c r="T93" i="4"/>
  <c r="AA90" i="4"/>
  <c r="AB92" i="3"/>
  <c r="Z92" i="3"/>
  <c r="AD92" i="3"/>
  <c r="AR27" i="3"/>
  <c r="AD64" i="3"/>
  <c r="AB64" i="3"/>
  <c r="Z64" i="3"/>
  <c r="AD46" i="3"/>
  <c r="AB46" i="3"/>
  <c r="Z46" i="3"/>
  <c r="AB60" i="3"/>
  <c r="Z60" i="3"/>
  <c r="AD60" i="3"/>
  <c r="AD88" i="3"/>
  <c r="AB88" i="3"/>
  <c r="Z88" i="3"/>
  <c r="AR35" i="3"/>
  <c r="Z63" i="3"/>
  <c r="AD63" i="3"/>
  <c r="AB63" i="3"/>
  <c r="AR23" i="3"/>
  <c r="Z34" i="3"/>
  <c r="AD34" i="3"/>
  <c r="AB34" i="3"/>
  <c r="AA49" i="4"/>
  <c r="AF43" i="4"/>
  <c r="AA72" i="4"/>
  <c r="AA103" i="4"/>
  <c r="AA33" i="4"/>
  <c r="Z66" i="3"/>
  <c r="AD66" i="3"/>
  <c r="AB66" i="3"/>
  <c r="AD67" i="3"/>
  <c r="AB67" i="3"/>
  <c r="Z67" i="3"/>
  <c r="AD80" i="3"/>
  <c r="AB80" i="3"/>
  <c r="Z80" i="3"/>
  <c r="AD51" i="3"/>
  <c r="AB51" i="3"/>
  <c r="Z51" i="3"/>
  <c r="AR32" i="3"/>
  <c r="AD102" i="3"/>
  <c r="AB102" i="3"/>
  <c r="Z102" i="3"/>
  <c r="AB44" i="3"/>
  <c r="Z44" i="3"/>
  <c r="AD44" i="3"/>
  <c r="AD40" i="3"/>
  <c r="AB40" i="3"/>
  <c r="Z40" i="3"/>
  <c r="AD81" i="3"/>
  <c r="AB81" i="3"/>
  <c r="Z81" i="3"/>
  <c r="Z50" i="3"/>
  <c r="AD50" i="3"/>
  <c r="AB50" i="3"/>
  <c r="Z47" i="3"/>
  <c r="AB47" i="3"/>
  <c r="AD47" i="3"/>
  <c r="Z95" i="3"/>
  <c r="AB95" i="3"/>
  <c r="AD95" i="3"/>
  <c r="AA96" i="4"/>
  <c r="AD59" i="3"/>
  <c r="AB59" i="3"/>
  <c r="Z59" i="3"/>
  <c r="AD56" i="3"/>
  <c r="AB56" i="3"/>
  <c r="Z56" i="3"/>
  <c r="AD112" i="3"/>
  <c r="AB112" i="3"/>
  <c r="Z112" i="3"/>
  <c r="AD48" i="3"/>
  <c r="AB48" i="3"/>
  <c r="Z48" i="3"/>
  <c r="AD110" i="3"/>
  <c r="AB110" i="3"/>
  <c r="Z110" i="3"/>
  <c r="Z90" i="3"/>
  <c r="AD90" i="3"/>
  <c r="AB90" i="3"/>
  <c r="Z58" i="3"/>
  <c r="AD58" i="3"/>
  <c r="AB58" i="3"/>
  <c r="AD29" i="3"/>
  <c r="AB29" i="3"/>
  <c r="Z29" i="3"/>
  <c r="AD94" i="3"/>
  <c r="AB94" i="3"/>
  <c r="Z94" i="3"/>
  <c r="S36" i="4"/>
  <c r="X67" i="4"/>
  <c r="AB112" i="4"/>
  <c r="AA24" i="4"/>
  <c r="AD93" i="3"/>
  <c r="AB93" i="3"/>
  <c r="Z93" i="3"/>
  <c r="AD104" i="3"/>
  <c r="AB104" i="3"/>
  <c r="Z104" i="3"/>
  <c r="AD43" i="3"/>
  <c r="AB43" i="3"/>
  <c r="Z43" i="3"/>
  <c r="Z111" i="3"/>
  <c r="AD111" i="3"/>
  <c r="AB111" i="3"/>
  <c r="AD96" i="3"/>
  <c r="AB96" i="3"/>
  <c r="Z96" i="3"/>
  <c r="AR33" i="3"/>
  <c r="AD61" i="3"/>
  <c r="AB61" i="3"/>
  <c r="Z61" i="3"/>
  <c r="AB28" i="3"/>
  <c r="Z28" i="3"/>
  <c r="AD28" i="3"/>
  <c r="X49" i="4"/>
  <c r="X35" i="4"/>
  <c r="S44" i="4"/>
  <c r="AE66" i="4"/>
  <c r="S31" i="4"/>
  <c r="T31" i="4"/>
  <c r="AA37" i="4"/>
  <c r="AE102" i="4"/>
  <c r="X47" i="4"/>
  <c r="AA58" i="4"/>
  <c r="AA61" i="4"/>
  <c r="W71" i="4"/>
  <c r="AE74" i="4"/>
  <c r="T97" i="4"/>
  <c r="S80" i="4"/>
  <c r="S25" i="4"/>
  <c r="AA109" i="4"/>
  <c r="AE98" i="4"/>
  <c r="AA80" i="4"/>
  <c r="AB75" i="4"/>
  <c r="AF36" i="4"/>
  <c r="X40" i="4"/>
  <c r="AA77" i="4"/>
  <c r="AF104" i="4"/>
  <c r="AY15" i="3"/>
  <c r="Q15" i="4" s="1"/>
  <c r="S39" i="4"/>
  <c r="W90" i="4"/>
  <c r="AF24" i="4"/>
  <c r="W84" i="4"/>
  <c r="T85" i="4"/>
  <c r="T42" i="4"/>
  <c r="AA83" i="4"/>
  <c r="AA67" i="4"/>
  <c r="W62" i="4"/>
  <c r="X60" i="4"/>
  <c r="AA73" i="4"/>
  <c r="AB65" i="4"/>
  <c r="T63" i="4"/>
  <c r="AE56" i="4"/>
  <c r="AB70" i="4"/>
  <c r="X110" i="4"/>
  <c r="AF96" i="4"/>
  <c r="AE30" i="4"/>
  <c r="X59" i="4"/>
  <c r="AB57" i="4"/>
  <c r="AA48" i="4"/>
  <c r="X82" i="4"/>
  <c r="AB39" i="4"/>
  <c r="T66" i="4"/>
  <c r="W43" i="4"/>
  <c r="AB99" i="4"/>
  <c r="AE41" i="4"/>
  <c r="T62" i="4"/>
  <c r="AF112" i="4"/>
  <c r="AE68" i="4"/>
  <c r="AE84" i="4"/>
  <c r="T65" i="4"/>
  <c r="S75" i="4"/>
  <c r="X98" i="4"/>
  <c r="W24" i="4"/>
  <c r="S100" i="4"/>
  <c r="AB95" i="4"/>
  <c r="S23" i="4"/>
  <c r="AF60" i="4"/>
  <c r="AA89" i="4"/>
  <c r="W73" i="4"/>
  <c r="AF79" i="4"/>
  <c r="AF90" i="4"/>
  <c r="AE85" i="4"/>
  <c r="AF69" i="4"/>
  <c r="AA63" i="4"/>
  <c r="T67" i="4"/>
  <c r="AA32" i="4"/>
  <c r="AE75" i="4"/>
  <c r="AB76" i="4"/>
  <c r="AA88" i="4"/>
  <c r="AA71" i="4"/>
  <c r="AF64" i="4"/>
  <c r="AF71" i="4"/>
  <c r="AE72" i="4"/>
  <c r="AF77" i="4"/>
  <c r="W87" i="4"/>
  <c r="AE110" i="4"/>
  <c r="S43" i="4"/>
  <c r="S83" i="4"/>
  <c r="W89" i="4"/>
  <c r="X80" i="4"/>
  <c r="S68" i="4"/>
  <c r="AA56" i="4"/>
  <c r="X53" i="4"/>
  <c r="AA85" i="4"/>
  <c r="W75" i="4"/>
  <c r="T89" i="4"/>
  <c r="S81" i="4"/>
  <c r="AA87" i="4"/>
  <c r="AA102" i="4"/>
  <c r="AB23" i="4"/>
  <c r="AE111" i="4"/>
  <c r="S98" i="4"/>
  <c r="AA79" i="4"/>
  <c r="AA81" i="4"/>
  <c r="AE47" i="4"/>
  <c r="X36" i="4"/>
  <c r="W95" i="4"/>
  <c r="AF50" i="4"/>
  <c r="S41" i="4"/>
  <c r="AA101" i="4"/>
  <c r="W88" i="4"/>
  <c r="X83" i="4"/>
  <c r="X74" i="4"/>
  <c r="AA74" i="4"/>
  <c r="S24" i="4"/>
  <c r="W27" i="4"/>
  <c r="AE48" i="4"/>
  <c r="AE45" i="4"/>
  <c r="S57" i="4"/>
  <c r="T32" i="4"/>
  <c r="T48" i="4"/>
  <c r="S55" i="4"/>
  <c r="AB111" i="4"/>
  <c r="S33" i="4"/>
  <c r="AE80" i="4"/>
  <c r="W51" i="4"/>
  <c r="AB42" i="4"/>
  <c r="S59" i="4"/>
  <c r="AA47" i="4"/>
  <c r="AE61" i="4"/>
  <c r="X96" i="4"/>
  <c r="X99" i="4"/>
  <c r="T101" i="4"/>
  <c r="T72" i="4"/>
  <c r="S91" i="4"/>
  <c r="S86" i="4"/>
  <c r="T70" i="4"/>
  <c r="X33" i="4"/>
  <c r="AE25" i="4"/>
  <c r="W81" i="4"/>
  <c r="AA43" i="4"/>
  <c r="AA45" i="4"/>
  <c r="AA41" i="4"/>
  <c r="AA97" i="4"/>
  <c r="AA62" i="4"/>
  <c r="AA98" i="4"/>
  <c r="AE103" i="4"/>
  <c r="X66" i="4"/>
  <c r="S76" i="4"/>
  <c r="S95" i="4"/>
  <c r="T110" i="4"/>
  <c r="S110" i="4"/>
  <c r="S94" i="4"/>
  <c r="S78" i="4"/>
  <c r="AF109" i="4"/>
  <c r="AF53" i="4"/>
  <c r="AE92" i="4"/>
  <c r="W72" i="4"/>
  <c r="T77" i="4"/>
  <c r="T69" i="4"/>
  <c r="AB68" i="4"/>
  <c r="T102" i="4"/>
  <c r="AA36" i="4"/>
  <c r="AE57" i="4"/>
  <c r="AA93" i="4"/>
  <c r="AA94" i="4"/>
  <c r="AA86" i="4"/>
  <c r="AA78" i="4"/>
  <c r="AB66" i="4"/>
  <c r="AF29" i="4"/>
  <c r="W30" i="4"/>
  <c r="AQ22" i="3"/>
  <c r="BA22" i="3" s="1"/>
  <c r="Y22" i="4" s="1"/>
  <c r="AQ19" i="3"/>
  <c r="BB19" i="3" s="1"/>
  <c r="AC19" i="4" s="1"/>
  <c r="S79" i="4"/>
  <c r="T71" i="4"/>
  <c r="AF23" i="4"/>
  <c r="X111" i="4"/>
  <c r="W111" i="4"/>
  <c r="S109" i="4"/>
  <c r="T109" i="4"/>
  <c r="X23" i="4"/>
  <c r="W23" i="4"/>
  <c r="AE39" i="4"/>
  <c r="AQ16" i="3"/>
  <c r="AE101" i="4"/>
  <c r="S112" i="4"/>
  <c r="T112" i="4"/>
  <c r="AQ17" i="3"/>
  <c r="W50" i="4"/>
  <c r="AQ18" i="3"/>
  <c r="AZ18" i="3" s="1"/>
  <c r="U18" i="4" s="1"/>
  <c r="AQ20" i="3"/>
  <c r="X109" i="4"/>
  <c r="X29" i="4"/>
  <c r="S45" i="4"/>
  <c r="W55" i="4"/>
  <c r="W97" i="4"/>
  <c r="W91" i="4"/>
  <c r="S96" i="4"/>
  <c r="S74" i="4"/>
  <c r="AB29" i="4"/>
  <c r="AA29" i="4"/>
  <c r="T30" i="4"/>
  <c r="S30" i="4"/>
  <c r="AQ21" i="3"/>
  <c r="BB21" i="3" s="1"/>
  <c r="AC21" i="4" s="1"/>
  <c r="AE33" i="4"/>
  <c r="AF33" i="4"/>
  <c r="AY14" i="3"/>
  <c r="AR14" i="3" s="1"/>
  <c r="BB12" i="3"/>
  <c r="AZ12" i="3"/>
  <c r="BA12" i="3"/>
  <c r="BB13" i="3"/>
  <c r="BA13" i="3"/>
  <c r="AZ13" i="3"/>
  <c r="A2" i="3"/>
  <c r="AZ15" i="3"/>
  <c r="U15" i="4" s="1"/>
  <c r="BB15" i="3"/>
  <c r="AC15" i="4" s="1"/>
  <c r="BA15" i="3"/>
  <c r="Y15" i="4" s="1"/>
  <c r="AZ14" i="3"/>
  <c r="U14" i="4" s="1"/>
  <c r="BB14" i="3"/>
  <c r="AC14" i="4" s="1"/>
  <c r="BA14" i="3"/>
  <c r="Y14" i="4" s="1"/>
  <c r="BB22" i="3" l="1"/>
  <c r="AC22" i="4" s="1"/>
  <c r="AF22" i="4" s="1"/>
  <c r="Z23" i="3"/>
  <c r="AB23" i="3"/>
  <c r="AD23" i="3"/>
  <c r="AD27" i="3"/>
  <c r="AB27" i="3"/>
  <c r="Z27" i="3"/>
  <c r="AD25" i="3"/>
  <c r="AB25" i="3"/>
  <c r="Z25" i="3"/>
  <c r="AD32" i="3"/>
  <c r="AB32" i="3"/>
  <c r="Z32" i="3"/>
  <c r="AD38" i="3"/>
  <c r="AB38" i="3"/>
  <c r="Z38" i="3"/>
  <c r="AD35" i="3"/>
  <c r="AB35" i="3"/>
  <c r="Z35" i="3"/>
  <c r="AD37" i="3"/>
  <c r="AB37" i="3"/>
  <c r="Z37" i="3"/>
  <c r="AR15" i="3"/>
  <c r="AB15" i="3" s="1"/>
  <c r="AD33" i="3"/>
  <c r="AB33" i="3"/>
  <c r="Z33" i="3"/>
  <c r="AD30" i="3"/>
  <c r="AB30" i="3"/>
  <c r="Z30" i="3"/>
  <c r="AY20" i="3"/>
  <c r="Q20" i="4" s="1"/>
  <c r="T20" i="4" s="1"/>
  <c r="AR20" i="3"/>
  <c r="AY18" i="3"/>
  <c r="Q18" i="4" s="1"/>
  <c r="T18" i="4" s="1"/>
  <c r="AR18" i="3"/>
  <c r="AZ19" i="3"/>
  <c r="U19" i="4" s="1"/>
  <c r="X19" i="4" s="1"/>
  <c r="AY21" i="3"/>
  <c r="Q21" i="4" s="1"/>
  <c r="S21" i="4" s="1"/>
  <c r="AY17" i="3"/>
  <c r="Q17" i="4" s="1"/>
  <c r="S17" i="4" s="1"/>
  <c r="AR17" i="3"/>
  <c r="AY22" i="3"/>
  <c r="Q22" i="4" s="1"/>
  <c r="T22" i="4" s="1"/>
  <c r="AR22" i="3"/>
  <c r="AY16" i="3"/>
  <c r="Q16" i="4" s="1"/>
  <c r="S16" i="4" s="1"/>
  <c r="BB16" i="3"/>
  <c r="AC16" i="4" s="1"/>
  <c r="AE16" i="4" s="1"/>
  <c r="BA16" i="3"/>
  <c r="Y16" i="4" s="1"/>
  <c r="AA16" i="4" s="1"/>
  <c r="AZ16" i="3"/>
  <c r="U16" i="4" s="1"/>
  <c r="X16" i="4" s="1"/>
  <c r="Z14" i="3"/>
  <c r="AD14" i="3"/>
  <c r="AB14" i="3"/>
  <c r="AZ22" i="3"/>
  <c r="U22" i="4" s="1"/>
  <c r="W22" i="4" s="1"/>
  <c r="BA20" i="3"/>
  <c r="Y20" i="4" s="1"/>
  <c r="AB20" i="4" s="1"/>
  <c r="BB20" i="3"/>
  <c r="AC20" i="4" s="1"/>
  <c r="AE20" i="4" s="1"/>
  <c r="AZ20" i="3"/>
  <c r="U20" i="4" s="1"/>
  <c r="W20" i="4" s="1"/>
  <c r="BA18" i="3"/>
  <c r="Y18" i="4" s="1"/>
  <c r="AB18" i="4" s="1"/>
  <c r="BA19" i="3"/>
  <c r="Y19" i="4" s="1"/>
  <c r="AA19" i="4" s="1"/>
  <c r="BB18" i="3"/>
  <c r="AC18" i="4" s="1"/>
  <c r="AF18" i="4" s="1"/>
  <c r="Q14" i="4"/>
  <c r="T14" i="4" s="1"/>
  <c r="AZ21" i="3"/>
  <c r="U21" i="4" s="1"/>
  <c r="W21" i="4" s="1"/>
  <c r="BB17" i="3"/>
  <c r="AC17" i="4" s="1"/>
  <c r="AF17" i="4" s="1"/>
  <c r="AY19" i="3"/>
  <c r="Q19" i="4" s="1"/>
  <c r="T19" i="4" s="1"/>
  <c r="BA17" i="3"/>
  <c r="Y17" i="4" s="1"/>
  <c r="AB17" i="4" s="1"/>
  <c r="AZ17" i="3"/>
  <c r="U17" i="4" s="1"/>
  <c r="W17" i="4" s="1"/>
  <c r="BA21" i="3"/>
  <c r="Y21" i="4" s="1"/>
  <c r="AB21" i="4" s="1"/>
  <c r="AB15" i="4"/>
  <c r="AA15" i="4"/>
  <c r="AF19" i="4"/>
  <c r="AE19" i="4"/>
  <c r="AF15" i="4"/>
  <c r="AE15" i="4"/>
  <c r="AF21" i="4"/>
  <c r="AE21" i="4"/>
  <c r="X15" i="4"/>
  <c r="W15" i="4"/>
  <c r="S15" i="4"/>
  <c r="T15" i="4"/>
  <c r="AB22" i="4"/>
  <c r="AA22" i="4"/>
  <c r="AB14" i="4"/>
  <c r="AA14" i="4"/>
  <c r="AF14" i="4"/>
  <c r="AE14" i="4"/>
  <c r="X14" i="4"/>
  <c r="W14" i="4"/>
  <c r="X18" i="4"/>
  <c r="W18" i="4"/>
  <c r="AE22" i="4" l="1"/>
  <c r="W19" i="4"/>
  <c r="S20" i="4"/>
  <c r="T17" i="4"/>
  <c r="S22" i="4"/>
  <c r="S18" i="4"/>
  <c r="T21" i="4"/>
  <c r="AD22" i="3"/>
  <c r="AB22" i="3"/>
  <c r="Z22" i="3"/>
  <c r="X20" i="4"/>
  <c r="Z15" i="3"/>
  <c r="AB20" i="3"/>
  <c r="Z20" i="3"/>
  <c r="AD20" i="3"/>
  <c r="AD15" i="3"/>
  <c r="AR21" i="3"/>
  <c r="Z18" i="3"/>
  <c r="AD18" i="3"/>
  <c r="AB18" i="3"/>
  <c r="AD17" i="3"/>
  <c r="AB17" i="3"/>
  <c r="Z17" i="3"/>
  <c r="AA18" i="4"/>
  <c r="AR19" i="3"/>
  <c r="AB19" i="4"/>
  <c r="X22" i="4"/>
  <c r="AA20" i="4"/>
  <c r="AF16" i="4"/>
  <c r="AB16" i="4"/>
  <c r="W16" i="4"/>
  <c r="T16" i="4"/>
  <c r="AR16" i="3"/>
  <c r="AB16" i="3" s="1"/>
  <c r="AE18" i="4"/>
  <c r="AF20" i="4"/>
  <c r="S14" i="4"/>
  <c r="AQ6" i="3"/>
  <c r="AS5" i="3"/>
  <c r="AL6" i="3"/>
  <c r="AM7" i="3"/>
  <c r="AR4" i="3"/>
  <c r="AL7" i="3"/>
  <c r="AS4" i="3"/>
  <c r="AM5" i="3"/>
  <c r="AQ5" i="3"/>
  <c r="AO6" i="3"/>
  <c r="AK6" i="3"/>
  <c r="AT4" i="3"/>
  <c r="AM6" i="3"/>
  <c r="AR5" i="3"/>
  <c r="AS6" i="3"/>
  <c r="AK7" i="3"/>
  <c r="AV9" i="3"/>
  <c r="AO5" i="3"/>
  <c r="AP9" i="3"/>
  <c r="AN7" i="3"/>
  <c r="AR7" i="3"/>
  <c r="AU7" i="3"/>
  <c r="AS7" i="3"/>
  <c r="AK8" i="3"/>
  <c r="AN6" i="3"/>
  <c r="AR6" i="3"/>
  <c r="AU6" i="3"/>
  <c r="AN4" i="3"/>
  <c r="AA17" i="4"/>
  <c r="X17" i="4"/>
  <c r="AQ8" i="3"/>
  <c r="AM4" i="3"/>
  <c r="AL5" i="3"/>
  <c r="AO7" i="3"/>
  <c r="AQ4" i="3"/>
  <c r="AQ7" i="3"/>
  <c r="AT7" i="3"/>
  <c r="AL4" i="3"/>
  <c r="AK5" i="3"/>
  <c r="AU5" i="3"/>
  <c r="AO4" i="3"/>
  <c r="AN5" i="3"/>
  <c r="AT6" i="3"/>
  <c r="AK4" i="3"/>
  <c r="AU4" i="3"/>
  <c r="AT5" i="3"/>
  <c r="S19" i="4"/>
  <c r="X21" i="4"/>
  <c r="AE17" i="4"/>
  <c r="AA21" i="4"/>
  <c r="Z16" i="3" l="1"/>
  <c r="AD19" i="3"/>
  <c r="AB19" i="3"/>
  <c r="Z19" i="3"/>
  <c r="AD21" i="3"/>
  <c r="AB21" i="3"/>
  <c r="Z21" i="3"/>
  <c r="AD16" i="3"/>
</calcChain>
</file>

<file path=xl/sharedStrings.xml><?xml version="1.0" encoding="utf-8"?>
<sst xmlns="http://schemas.openxmlformats.org/spreadsheetml/2006/main" count="678" uniqueCount="338">
  <si>
    <t>男女</t>
    <rPh sb="0" eb="2">
      <t>ダンジョ</t>
    </rPh>
    <phoneticPr fontId="2"/>
  </si>
  <si>
    <t>ゴールデントライアスロン</t>
    <phoneticPr fontId="2"/>
  </si>
  <si>
    <t>プラチナトライアスロン</t>
    <phoneticPr fontId="2"/>
  </si>
  <si>
    <t>スプリントトライアスロン</t>
    <phoneticPr fontId="2"/>
  </si>
  <si>
    <t>長距離トライアスロン</t>
    <rPh sb="0" eb="3">
      <t>チョウキョリ</t>
    </rPh>
    <phoneticPr fontId="2"/>
  </si>
  <si>
    <t>跳躍トライアスロン</t>
    <rPh sb="0" eb="2">
      <t>チョウヤク</t>
    </rPh>
    <phoneticPr fontId="2"/>
  </si>
  <si>
    <t>投擲トライアスロン</t>
    <rPh sb="0" eb="2">
      <t>トウテキ</t>
    </rPh>
    <phoneticPr fontId="2"/>
  </si>
  <si>
    <t>100m</t>
    <phoneticPr fontId="2"/>
  </si>
  <si>
    <t>走幅跳</t>
    <rPh sb="0" eb="1">
      <t>ソウ</t>
    </rPh>
    <rPh sb="1" eb="2">
      <t>ハバ</t>
    </rPh>
    <rPh sb="2" eb="3">
      <t>チョウ</t>
    </rPh>
    <phoneticPr fontId="2"/>
  </si>
  <si>
    <t>ﾊｰﾄﾞﾙ</t>
    <phoneticPr fontId="2"/>
  </si>
  <si>
    <t>200m</t>
    <phoneticPr fontId="2"/>
  </si>
  <si>
    <t>走高跳</t>
    <rPh sb="0" eb="1">
      <t>ソウ</t>
    </rPh>
    <rPh sb="1" eb="2">
      <t>コウ</t>
    </rPh>
    <rPh sb="2" eb="3">
      <t>チョウ</t>
    </rPh>
    <phoneticPr fontId="2"/>
  </si>
  <si>
    <t>やり投</t>
    <rPh sb="2" eb="3">
      <t>トウ</t>
    </rPh>
    <phoneticPr fontId="2"/>
  </si>
  <si>
    <t>400m</t>
    <phoneticPr fontId="2"/>
  </si>
  <si>
    <t>800m</t>
    <phoneticPr fontId="2"/>
  </si>
  <si>
    <t>1500m</t>
    <phoneticPr fontId="2"/>
  </si>
  <si>
    <t>三段跳</t>
    <rPh sb="0" eb="2">
      <t>サンダン</t>
    </rPh>
    <rPh sb="2" eb="3">
      <t>チョウ</t>
    </rPh>
    <phoneticPr fontId="2"/>
  </si>
  <si>
    <t>砲丸投</t>
    <rPh sb="0" eb="2">
      <t>ホウガン</t>
    </rPh>
    <rPh sb="2" eb="3">
      <t>トウ</t>
    </rPh>
    <phoneticPr fontId="2"/>
  </si>
  <si>
    <t>円盤投</t>
    <rPh sb="0" eb="2">
      <t>エンバン</t>
    </rPh>
    <rPh sb="2" eb="3">
      <t>トウ</t>
    </rPh>
    <phoneticPr fontId="2"/>
  </si>
  <si>
    <t>バイアスロン</t>
    <phoneticPr fontId="2"/>
  </si>
  <si>
    <t>高校</t>
    <rPh sb="0" eb="2">
      <t>コウコウ</t>
    </rPh>
    <phoneticPr fontId="2"/>
  </si>
  <si>
    <t>一般</t>
    <rPh sb="0" eb="2">
      <t>イッパン</t>
    </rPh>
    <phoneticPr fontId="2"/>
  </si>
  <si>
    <t>区分</t>
    <rPh sb="0" eb="2">
      <t>クブン</t>
    </rPh>
    <phoneticPr fontId="2"/>
  </si>
  <si>
    <t>性別</t>
    <rPh sb="0" eb="2">
      <t>セイベツ</t>
    </rPh>
    <phoneticPr fontId="2"/>
  </si>
  <si>
    <t>種目</t>
    <rPh sb="0" eb="2">
      <t>シュモク</t>
    </rPh>
    <phoneticPr fontId="2"/>
  </si>
  <si>
    <t>男</t>
    <rPh sb="0" eb="1">
      <t>オトコ</t>
    </rPh>
    <phoneticPr fontId="2"/>
  </si>
  <si>
    <t>Ｇ(100m･走幅跳･ハードル)</t>
    <rPh sb="7" eb="8">
      <t>ソウ</t>
    </rPh>
    <rPh sb="8" eb="9">
      <t>ハバ</t>
    </rPh>
    <rPh sb="9" eb="10">
      <t>チョウ</t>
    </rPh>
    <phoneticPr fontId="2"/>
  </si>
  <si>
    <t>女</t>
    <rPh sb="0" eb="1">
      <t>オンナ</t>
    </rPh>
    <phoneticPr fontId="2"/>
  </si>
  <si>
    <t>Ｐ(走高跳･200m･やり投)</t>
    <rPh sb="13" eb="14">
      <t>トウ</t>
    </rPh>
    <phoneticPr fontId="2"/>
  </si>
  <si>
    <t>Ｓ(100m･200m･400m)</t>
  </si>
  <si>
    <t>長(100m･800m･1500m)</t>
  </si>
  <si>
    <t>跳(走高跳･走幅跳･三段跳)</t>
    <rPh sb="2" eb="3">
      <t>ソウ</t>
    </rPh>
    <rPh sb="3" eb="4">
      <t>コウ</t>
    </rPh>
    <rPh sb="4" eb="5">
      <t>チョウ</t>
    </rPh>
    <rPh sb="6" eb="7">
      <t>ソウ</t>
    </rPh>
    <rPh sb="7" eb="8">
      <t>ハバ</t>
    </rPh>
    <rPh sb="8" eb="9">
      <t>チョウ</t>
    </rPh>
    <rPh sb="10" eb="12">
      <t>サンダン</t>
    </rPh>
    <rPh sb="12" eb="13">
      <t>チョウ</t>
    </rPh>
    <phoneticPr fontId="2"/>
  </si>
  <si>
    <t>投(砲丸･円盤･やり(ｼﾞｬﾍﾞ))</t>
    <rPh sb="2" eb="4">
      <t>ホウガン</t>
    </rPh>
    <rPh sb="5" eb="7">
      <t>エンバン</t>
    </rPh>
    <phoneticPr fontId="2"/>
  </si>
  <si>
    <t>80mH</t>
    <phoneticPr fontId="2"/>
  </si>
  <si>
    <t>110YH</t>
    <phoneticPr fontId="2"/>
  </si>
  <si>
    <t>ｼﾞｬﾍﾞﾘｯｸ</t>
    <phoneticPr fontId="2"/>
  </si>
  <si>
    <t>110H</t>
    <phoneticPr fontId="2"/>
  </si>
  <si>
    <t>100MH</t>
    <phoneticPr fontId="2"/>
  </si>
  <si>
    <t>100H</t>
    <phoneticPr fontId="2"/>
  </si>
  <si>
    <t>学年</t>
  </si>
  <si>
    <t>番号</t>
    <phoneticPr fontId="7"/>
  </si>
  <si>
    <t>競技者氏名</t>
    <rPh sb="0" eb="3">
      <t>キョウギシャ</t>
    </rPh>
    <rPh sb="3" eb="5">
      <t>シメイ</t>
    </rPh>
    <phoneticPr fontId="7"/>
  </si>
  <si>
    <t>ﾌﾘｶﾞﾅ</t>
    <phoneticPr fontId="7"/>
  </si>
  <si>
    <t>種別</t>
    <rPh sb="0" eb="2">
      <t>シュベツ</t>
    </rPh>
    <phoneticPr fontId="7"/>
  </si>
  <si>
    <t>JAAF ID</t>
    <phoneticPr fontId="7"/>
  </si>
  <si>
    <t>種目１</t>
    <rPh sb="0" eb="2">
      <t>シュモク</t>
    </rPh>
    <phoneticPr fontId="7"/>
  </si>
  <si>
    <t>種目２</t>
    <rPh sb="0" eb="2">
      <t>シュモク</t>
    </rPh>
    <phoneticPr fontId="7"/>
  </si>
  <si>
    <t>種目３</t>
    <rPh sb="0" eb="2">
      <t>シュモク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</si>
  <si>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</si>
  <si>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</si>
  <si>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記入例</t>
    <rPh sb="0" eb="2">
      <t>キニュウ</t>
    </rPh>
    <rPh sb="2" eb="3">
      <t>レイ</t>
    </rPh>
    <phoneticPr fontId="7"/>
  </si>
  <si>
    <t>小林</t>
    <rPh sb="0" eb="2">
      <t>コバヤシ</t>
    </rPh>
    <phoneticPr fontId="7"/>
  </si>
  <si>
    <t>太郎</t>
    <rPh sb="0" eb="2">
      <t>タロウ</t>
    </rPh>
    <phoneticPr fontId="7"/>
  </si>
  <si>
    <t>ｺﾊﾞﾔｼ</t>
    <phoneticPr fontId="7"/>
  </si>
  <si>
    <t>ﾀﾛｳ</t>
    <phoneticPr fontId="7"/>
  </si>
  <si>
    <t>JPN</t>
    <phoneticPr fontId="7"/>
  </si>
  <si>
    <t>10.97</t>
    <phoneticPr fontId="7"/>
  </si>
  <si>
    <t>佐藤</t>
    <rPh sb="0" eb="2">
      <t>サトウ</t>
    </rPh>
    <phoneticPr fontId="7"/>
  </si>
  <si>
    <t>花子</t>
    <rPh sb="0" eb="2">
      <t>ハナコ</t>
    </rPh>
    <phoneticPr fontId="7"/>
  </si>
  <si>
    <t>ｻﾄｳ</t>
    <phoneticPr fontId="7"/>
  </si>
  <si>
    <t>ﾊﾅｺ</t>
    <phoneticPr fontId="7"/>
  </si>
  <si>
    <t>一般</t>
    <rPh sb="0" eb="2">
      <t>イッパン</t>
    </rPh>
    <phoneticPr fontId="7"/>
  </si>
  <si>
    <t>5m32</t>
    <phoneticPr fontId="7"/>
  </si>
  <si>
    <t>男高校Ｇ(100m･走幅跳･ハードル)</t>
  </si>
  <si>
    <t>男高校Ｓ(100m･200m･400m)</t>
  </si>
  <si>
    <t>男高校長(100m･800m･1500m)</t>
  </si>
  <si>
    <t>男高校跳(走高跳･走幅跳･三段跳)</t>
  </si>
  <si>
    <t>男一般Ｇ(100m･走幅跳･ハードル)</t>
  </si>
  <si>
    <t>男一般Ｓ(100m･200m･400m)</t>
  </si>
  <si>
    <t>男一般長(100m･800m･1500m)</t>
  </si>
  <si>
    <t>男一般跳(走高跳･走幅跳･三段跳)</t>
  </si>
  <si>
    <t>女高校Ｇ(100m･走幅跳･ハードル)</t>
  </si>
  <si>
    <t>女高校Ｓ(100m･200m･400m)</t>
  </si>
  <si>
    <t>女高校長(100m･800m･1500m)</t>
  </si>
  <si>
    <t>女高校跳(走高跳･走幅跳･三段跳)</t>
  </si>
  <si>
    <t>女一般Ｓ(100m･200m･400m)</t>
  </si>
  <si>
    <t>女一般長(100m･800m･1500m)</t>
  </si>
  <si>
    <t>女一般跳(走高跳･走幅跳･三段跳)</t>
  </si>
  <si>
    <t>一般
大学</t>
    <rPh sb="0" eb="2">
      <t>イッパン</t>
    </rPh>
    <rPh sb="3" eb="5">
      <t>ダイガク</t>
    </rPh>
    <phoneticPr fontId="2"/>
  </si>
  <si>
    <t>中学
2･3年</t>
    <rPh sb="0" eb="2">
      <t>チュウガク</t>
    </rPh>
    <rPh sb="6" eb="7">
      <t>ネン</t>
    </rPh>
    <phoneticPr fontId="2"/>
  </si>
  <si>
    <t>中学
1年</t>
    <rPh sb="0" eb="2">
      <t>チュウガク</t>
    </rPh>
    <rPh sb="4" eb="5">
      <t>ネン</t>
    </rPh>
    <phoneticPr fontId="2"/>
  </si>
  <si>
    <t>小学
5･6年</t>
    <rPh sb="0" eb="2">
      <t>ショウガク</t>
    </rPh>
    <rPh sb="6" eb="7">
      <t>ネン</t>
    </rPh>
    <phoneticPr fontId="2"/>
  </si>
  <si>
    <t>小学
4年以下</t>
    <rPh sb="0" eb="2">
      <t>ショウガク</t>
    </rPh>
    <rPh sb="4" eb="5">
      <t>ネン</t>
    </rPh>
    <rPh sb="5" eb="7">
      <t>イカ</t>
    </rPh>
    <phoneticPr fontId="2"/>
  </si>
  <si>
    <t>区分</t>
    <rPh sb="0" eb="2">
      <t>クブン</t>
    </rPh>
    <phoneticPr fontId="4"/>
  </si>
  <si>
    <t>ﾊﾞｲｱｽﾛﾝ(100m･走幅跳)</t>
    <rPh sb="13" eb="14">
      <t>ソウ</t>
    </rPh>
    <rPh sb="14" eb="15">
      <t>ハバ</t>
    </rPh>
    <rPh sb="15" eb="16">
      <t>チョウ</t>
    </rPh>
    <phoneticPr fontId="1"/>
  </si>
  <si>
    <t>投(砲丸投･円盤投･やり投)</t>
    <rPh sb="2" eb="4">
      <t>ホウガン</t>
    </rPh>
    <rPh sb="4" eb="5">
      <t>トウ</t>
    </rPh>
    <rPh sb="6" eb="8">
      <t>エンバン</t>
    </rPh>
    <rPh sb="8" eb="9">
      <t>トウ</t>
    </rPh>
    <rPh sb="12" eb="13">
      <t>トウ</t>
    </rPh>
    <phoneticPr fontId="2"/>
  </si>
  <si>
    <t>投(砲丸･円盤･ｼﾞｬﾍﾞﾘｯｸ)</t>
    <rPh sb="2" eb="4">
      <t>ホウガン</t>
    </rPh>
    <rPh sb="5" eb="7">
      <t>エンバン</t>
    </rPh>
    <phoneticPr fontId="2"/>
  </si>
  <si>
    <t>中学2･3年</t>
    <phoneticPr fontId="2"/>
  </si>
  <si>
    <t>中学2･3年年</t>
    <rPh sb="6" eb="7">
      <t>ネン</t>
    </rPh>
    <phoneticPr fontId="2"/>
  </si>
  <si>
    <t>男中学2･3年Ｇ(100m･走幅跳･ハードル)</t>
  </si>
  <si>
    <t>男中学2･3年Ｓ(100m･200m･400m)</t>
  </si>
  <si>
    <t>男中学2･3年長(100m･800m･1500m)</t>
  </si>
  <si>
    <t>男中学2･3年跳(走高跳･走幅跳･三段跳)</t>
  </si>
  <si>
    <t>女中学2･3年Ｇ(100m･走幅跳･ハードル)</t>
  </si>
  <si>
    <t>女中学2･3年Ｓ(100m･200m･400m)</t>
  </si>
  <si>
    <t>女中学2･3年長(100m･800m･1500m)</t>
  </si>
  <si>
    <t>女中学2･3年跳(走高跳･走幅跳･三段跳)</t>
  </si>
  <si>
    <t>中学1年</t>
    <phoneticPr fontId="2"/>
  </si>
  <si>
    <t>男中学1年Ｇ(100m･走幅跳･ハードル)</t>
  </si>
  <si>
    <t>男中学1年Ｓ(100m･200m･400m)</t>
  </si>
  <si>
    <t>男中学1年長(100m･800m･1500m)</t>
  </si>
  <si>
    <t>男中学1年跳(走高跳･走幅跳･三段跳)</t>
  </si>
  <si>
    <t>女中学1年Ｇ(100m･走幅跳･ハードル)</t>
  </si>
  <si>
    <t>女中学1年Ｓ(100m･200m･400m)</t>
  </si>
  <si>
    <t>女中学1年長(100m･800m･1500m)</t>
  </si>
  <si>
    <t>女中学1年跳(走高跳･走幅跳･三段跳)</t>
  </si>
  <si>
    <t>小学5･6年</t>
    <phoneticPr fontId="2"/>
  </si>
  <si>
    <t>男小学5･6年Ｇ(100m･走幅跳･ハードル)</t>
  </si>
  <si>
    <t>女小学5･6年Ｇ(100m･走幅跳･ハードル)</t>
  </si>
  <si>
    <t>小学4年以下</t>
    <phoneticPr fontId="2"/>
  </si>
  <si>
    <t>5:05.00</t>
    <phoneticPr fontId="7"/>
  </si>
  <si>
    <t>15.20</t>
    <phoneticPr fontId="7"/>
  </si>
  <si>
    <t>2:40.20</t>
    <phoneticPr fontId="7"/>
  </si>
  <si>
    <t>13.50</t>
    <phoneticPr fontId="7"/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</si>
  <si>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</si>
  <si>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</si>
  <si>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</si>
  <si>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</si>
  <si>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</si>
  <si>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</si>
  <si>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</si>
  <si>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競技者名略称</t>
  </si>
  <si>
    <t>競技者名英字</t>
  </si>
  <si>
    <t>国籍</t>
  </si>
  <si>
    <t>性別</t>
  </si>
  <si>
    <t>生年</t>
  </si>
  <si>
    <t>月日</t>
  </si>
  <si>
    <t>個人所属地名</t>
  </si>
  <si>
    <t>陸連コード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</si>
  <si>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</si>
  <si>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</si>
  <si>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</si>
  <si>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</si>
  <si>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</si>
  <si>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</si>
  <si>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</si>
  <si>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</si>
  <si>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</si>
  <si>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</si>
  <si>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</si>
  <si>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</si>
  <si>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</si>
  <si>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</si>
  <si>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</si>
  <si>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</si>
  <si>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参加競技-競技コード5</t>
  </si>
  <si>
    <t>参加競技-自己記録5</t>
  </si>
  <si>
    <t>参加競技-オープン参加FLG5</t>
  </si>
  <si>
    <t>参加競技-記録FLG5</t>
  </si>
  <si>
    <t>入力シート</t>
    <rPh sb="0" eb="2">
      <t>ニュウリョク</t>
    </rPh>
    <phoneticPr fontId="7"/>
  </si>
  <si>
    <t>競技会名</t>
  </si>
  <si>
    <t>団体・チーム名</t>
    <rPh sb="0" eb="2">
      <t>ダンタイ</t>
    </rPh>
    <rPh sb="6" eb="7">
      <t>メイ</t>
    </rPh>
    <phoneticPr fontId="7"/>
  </si>
  <si>
    <t>開催日</t>
    <rPh sb="0" eb="3">
      <t>カイサイビ</t>
    </rPh>
    <phoneticPr fontId="7"/>
  </si>
  <si>
    <t>場所</t>
    <rPh sb="0" eb="2">
      <t>バショ</t>
    </rPh>
    <phoneticPr fontId="7"/>
  </si>
  <si>
    <t>団体名カナ</t>
    <rPh sb="0" eb="2">
      <t>ダンタイ</t>
    </rPh>
    <rPh sb="2" eb="3">
      <t>メイ</t>
    </rPh>
    <phoneticPr fontId="7"/>
  </si>
  <si>
    <t>連 絡 先</t>
    <phoneticPr fontId="7"/>
  </si>
  <si>
    <t>参加料</t>
    <rPh sb="0" eb="3">
      <t>サンカリョウ</t>
    </rPh>
    <phoneticPr fontId="1"/>
  </si>
  <si>
    <t>参加料合計</t>
    <rPh sb="0" eb="3">
      <t>サンカリョウ</t>
    </rPh>
    <rPh sb="3" eb="5">
      <t>ゴウケイ</t>
    </rPh>
    <phoneticPr fontId="4"/>
  </si>
  <si>
    <t>参加料</t>
    <rPh sb="0" eb="3">
      <t>サンカリョウ</t>
    </rPh>
    <phoneticPr fontId="4"/>
  </si>
  <si>
    <t>所属地</t>
    <rPh sb="0" eb="2">
      <t>ショゾク</t>
    </rPh>
    <rPh sb="2" eb="3">
      <t>チ</t>
    </rPh>
    <phoneticPr fontId="7"/>
  </si>
  <si>
    <t>コード</t>
    <phoneticPr fontId="7"/>
  </si>
  <si>
    <t>北海道</t>
    <phoneticPr fontId="7"/>
  </si>
  <si>
    <t>青　森</t>
    <phoneticPr fontId="7"/>
  </si>
  <si>
    <t>岩　手</t>
    <phoneticPr fontId="7"/>
  </si>
  <si>
    <t>宮　城</t>
    <phoneticPr fontId="7"/>
  </si>
  <si>
    <t>秋　田</t>
    <phoneticPr fontId="7"/>
  </si>
  <si>
    <t>山　形</t>
    <phoneticPr fontId="7"/>
  </si>
  <si>
    <t>福　島</t>
    <phoneticPr fontId="7"/>
  </si>
  <si>
    <t>茨　城</t>
    <phoneticPr fontId="7"/>
  </si>
  <si>
    <t>栃　木</t>
    <phoneticPr fontId="7"/>
  </si>
  <si>
    <t>群　馬</t>
    <phoneticPr fontId="7"/>
  </si>
  <si>
    <t>埼　玉</t>
    <phoneticPr fontId="7"/>
  </si>
  <si>
    <t>千　葉</t>
    <phoneticPr fontId="7"/>
  </si>
  <si>
    <t>東　京</t>
    <phoneticPr fontId="7"/>
  </si>
  <si>
    <t>神奈川</t>
    <phoneticPr fontId="7"/>
  </si>
  <si>
    <t>山　梨</t>
    <phoneticPr fontId="7"/>
  </si>
  <si>
    <t>新　潟</t>
    <phoneticPr fontId="7"/>
  </si>
  <si>
    <t>長　野</t>
    <phoneticPr fontId="7"/>
  </si>
  <si>
    <t>富　山</t>
    <phoneticPr fontId="7"/>
  </si>
  <si>
    <t>石　川</t>
    <phoneticPr fontId="7"/>
  </si>
  <si>
    <t>福　井</t>
    <phoneticPr fontId="7"/>
  </si>
  <si>
    <t>静　岡</t>
    <phoneticPr fontId="7"/>
  </si>
  <si>
    <t>愛　知</t>
    <phoneticPr fontId="7"/>
  </si>
  <si>
    <t>三　重</t>
    <phoneticPr fontId="7"/>
  </si>
  <si>
    <t>岐　阜</t>
    <phoneticPr fontId="7"/>
  </si>
  <si>
    <t>滋　賀</t>
    <phoneticPr fontId="7"/>
  </si>
  <si>
    <t>京　都</t>
    <phoneticPr fontId="7"/>
  </si>
  <si>
    <t>大　阪</t>
    <phoneticPr fontId="7"/>
  </si>
  <si>
    <t>兵　庫</t>
    <phoneticPr fontId="7"/>
  </si>
  <si>
    <t>奈　良</t>
    <phoneticPr fontId="7"/>
  </si>
  <si>
    <t>和歌山</t>
    <phoneticPr fontId="7"/>
  </si>
  <si>
    <t>鳥　取</t>
    <phoneticPr fontId="7"/>
  </si>
  <si>
    <t>島　根</t>
    <phoneticPr fontId="7"/>
  </si>
  <si>
    <t>岡　山</t>
    <phoneticPr fontId="7"/>
  </si>
  <si>
    <t>広　島</t>
    <phoneticPr fontId="7"/>
  </si>
  <si>
    <t>山　口</t>
    <phoneticPr fontId="7"/>
  </si>
  <si>
    <t>香　川</t>
    <phoneticPr fontId="7"/>
  </si>
  <si>
    <t>徳　島</t>
    <phoneticPr fontId="7"/>
  </si>
  <si>
    <t>愛　媛</t>
    <phoneticPr fontId="7"/>
  </si>
  <si>
    <t>高　知</t>
    <phoneticPr fontId="7"/>
  </si>
  <si>
    <t>福　岡</t>
    <phoneticPr fontId="7"/>
  </si>
  <si>
    <t>佐　賀</t>
    <phoneticPr fontId="7"/>
  </si>
  <si>
    <t>長　崎</t>
    <phoneticPr fontId="7"/>
  </si>
  <si>
    <t>熊　本</t>
    <phoneticPr fontId="7"/>
  </si>
  <si>
    <t>大　分</t>
    <phoneticPr fontId="7"/>
  </si>
  <si>
    <t>宮　崎</t>
    <phoneticPr fontId="7"/>
  </si>
  <si>
    <t>鹿児島</t>
    <phoneticPr fontId="7"/>
  </si>
  <si>
    <t>沖　縄</t>
    <phoneticPr fontId="7"/>
  </si>
  <si>
    <t>　</t>
    <phoneticPr fontId="7"/>
  </si>
  <si>
    <t>一般</t>
    <phoneticPr fontId="7"/>
  </si>
  <si>
    <t>大学</t>
    <phoneticPr fontId="7"/>
  </si>
  <si>
    <t>高校</t>
    <phoneticPr fontId="7"/>
  </si>
  <si>
    <r>
      <t xml:space="preserve">ベスト記録
</t>
    </r>
    <r>
      <rPr>
        <b/>
        <sz val="9"/>
        <rFont val="ＭＳ ゴシック"/>
        <family val="3"/>
        <charset val="128"/>
      </rPr>
      <t>入力して
ください</t>
    </r>
    <rPh sb="3" eb="5">
      <t>キロク</t>
    </rPh>
    <rPh sb="6" eb="8">
      <t>ニュウリョク</t>
    </rPh>
    <phoneticPr fontId="7"/>
  </si>
  <si>
    <r>
      <t xml:space="preserve">ベスト記録
</t>
    </r>
    <r>
      <rPr>
        <b/>
        <sz val="10"/>
        <rFont val="ＭＳ ゴシック"/>
        <family val="3"/>
        <charset val="128"/>
      </rPr>
      <t>入力して
ください</t>
    </r>
    <rPh sb="3" eb="5">
      <t>キロク</t>
    </rPh>
    <phoneticPr fontId="7"/>
  </si>
  <si>
    <t>↓↓↓　種目を選択すると３つの競技が表示されるので,ベスト記録を入力してください　↓↓↓</t>
    <rPh sb="4" eb="6">
      <t>シュモク</t>
    </rPh>
    <rPh sb="7" eb="9">
      <t>センタク</t>
    </rPh>
    <rPh sb="15" eb="17">
      <t>キョウギ</t>
    </rPh>
    <rPh sb="18" eb="20">
      <t>ヒョウジ</t>
    </rPh>
    <rPh sb="29" eb="31">
      <t>キロク</t>
    </rPh>
    <rPh sb="32" eb="34">
      <t>ニュウリョク</t>
    </rPh>
    <phoneticPr fontId="4"/>
  </si>
  <si>
    <t>種目</t>
    <rPh sb="0" eb="2">
      <t>シュモク</t>
    </rPh>
    <phoneticPr fontId="4"/>
  </si>
  <si>
    <t>コード</t>
    <phoneticPr fontId="4"/>
  </si>
  <si>
    <t>種目１</t>
    <rPh sb="0" eb="2">
      <t>シュモク</t>
    </rPh>
    <phoneticPr fontId="4"/>
  </si>
  <si>
    <t>種目２</t>
    <rPh sb="0" eb="2">
      <t>シュモク</t>
    </rPh>
    <phoneticPr fontId="4"/>
  </si>
  <si>
    <t>種目３</t>
    <rPh sb="0" eb="2">
      <t>シュモク</t>
    </rPh>
    <phoneticPr fontId="4"/>
  </si>
  <si>
    <t>種目ｺｰﾄﾞ</t>
    <rPh sb="0" eb="2">
      <t>シュモク</t>
    </rPh>
    <phoneticPr fontId="1"/>
  </si>
  <si>
    <t>①</t>
    <phoneticPr fontId="1"/>
  </si>
  <si>
    <t>②</t>
    <phoneticPr fontId="1"/>
  </si>
  <si>
    <t>③</t>
    <phoneticPr fontId="1"/>
  </si>
  <si>
    <t>①</t>
  </si>
  <si>
    <t>②</t>
  </si>
  <si>
    <t>③</t>
  </si>
  <si>
    <t>一般高校</t>
    <rPh sb="0" eb="2">
      <t>イッパン</t>
    </rPh>
    <rPh sb="2" eb="4">
      <t>コウコウ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</si>
  <si>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</si>
  <si>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</si>
  <si>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一般</t>
    <rPh sb="0" eb="2">
      <t>イッパン</t>
    </rPh>
    <phoneticPr fontId="1"/>
  </si>
  <si>
    <t>高校</t>
    <rPh sb="0" eb="2">
      <t>コウコウ</t>
    </rPh>
    <phoneticPr fontId="1"/>
  </si>
  <si>
    <t>中学2･3年</t>
    <rPh sb="0" eb="2">
      <t>チュウガク</t>
    </rPh>
    <rPh sb="5" eb="6">
      <t>ネン</t>
    </rPh>
    <phoneticPr fontId="1"/>
  </si>
  <si>
    <t>中学1年</t>
    <rPh sb="0" eb="2">
      <t>チュウガク</t>
    </rPh>
    <rPh sb="3" eb="4">
      <t>ネン</t>
    </rPh>
    <phoneticPr fontId="1"/>
  </si>
  <si>
    <t>小学5･6年</t>
    <rPh sb="0" eb="2">
      <t>ショウガク</t>
    </rPh>
    <rPh sb="5" eb="6">
      <t>ネン</t>
    </rPh>
    <phoneticPr fontId="1"/>
  </si>
  <si>
    <t>小学4年以下</t>
    <rPh sb="0" eb="2">
      <t>ショウガク</t>
    </rPh>
    <rPh sb="3" eb="4">
      <t>ネン</t>
    </rPh>
    <rPh sb="4" eb="6">
      <t>イカ</t>
    </rPh>
    <phoneticPr fontId="1"/>
  </si>
  <si>
    <t>－</t>
    <phoneticPr fontId="1"/>
  </si>
  <si>
    <t>名</t>
    <rPh sb="0" eb="1">
      <t>ナ</t>
    </rPh>
    <phoneticPr fontId="7"/>
  </si>
  <si>
    <t>英字</t>
    <rPh sb="0" eb="2">
      <t>エイジ</t>
    </rPh>
    <phoneticPr fontId="7"/>
  </si>
  <si>
    <t>登録
都道
府県
番号</t>
    <rPh sb="0" eb="2">
      <t>トウロク</t>
    </rPh>
    <rPh sb="3" eb="5">
      <t>トドウ</t>
    </rPh>
    <rPh sb="6" eb="8">
      <t>フケン</t>
    </rPh>
    <rPh sb="9" eb="11">
      <t>バンゴウ</t>
    </rPh>
    <phoneticPr fontId="4"/>
  </si>
  <si>
    <t>登録
都道
府県
名</t>
    <rPh sb="0" eb="2">
      <t>トウロク</t>
    </rPh>
    <rPh sb="3" eb="5">
      <t>トドウ</t>
    </rPh>
    <rPh sb="6" eb="8">
      <t>フケン</t>
    </rPh>
    <rPh sb="9" eb="10">
      <t>ナ</t>
    </rPh>
    <phoneticPr fontId="4"/>
  </si>
  <si>
    <t>生年
月日</t>
    <rPh sb="0" eb="2">
      <t>セイネン</t>
    </rPh>
    <rPh sb="3" eb="5">
      <t>ガッピ</t>
    </rPh>
    <phoneticPr fontId="7"/>
  </si>
  <si>
    <t>旧
団体
ｺｰﾄﾞ</t>
    <rPh sb="0" eb="1">
      <t>キュウ</t>
    </rPh>
    <rPh sb="2" eb="4">
      <t>ダンタイ</t>
    </rPh>
    <phoneticPr fontId="4"/>
  </si>
  <si>
    <t>男性</t>
  </si>
  <si>
    <t>女性</t>
  </si>
  <si>
    <t>23</t>
    <phoneticPr fontId="4"/>
  </si>
  <si>
    <t>KOBAYASHI</t>
    <phoneticPr fontId="7"/>
  </si>
  <si>
    <t>Taro</t>
  </si>
  <si>
    <t>SATO</t>
    <phoneticPr fontId="7"/>
  </si>
  <si>
    <t>Hanako</t>
    <phoneticPr fontId="4"/>
  </si>
  <si>
    <t>団体
名
略称
１</t>
    <rPh sb="0" eb="2">
      <t>ダンタイ</t>
    </rPh>
    <rPh sb="3" eb="4">
      <t>メイ</t>
    </rPh>
    <rPh sb="5" eb="7">
      <t>リャクショウ</t>
    </rPh>
    <phoneticPr fontId="4"/>
  </si>
  <si>
    <t>団体
名
略称
２</t>
    <rPh sb="0" eb="2">
      <t>ダンタイ</t>
    </rPh>
    <rPh sb="3" eb="4">
      <t>メイ</t>
    </rPh>
    <rPh sb="5" eb="7">
      <t>リャクショウ</t>
    </rPh>
    <phoneticPr fontId="4"/>
  </si>
  <si>
    <t>000000000</t>
    <phoneticPr fontId="7"/>
  </si>
  <si>
    <t>団
体
U
ID</t>
    <rPh sb="0" eb="1">
      <t>ダン</t>
    </rPh>
    <rPh sb="2" eb="3">
      <t>タイ</t>
    </rPh>
    <phoneticPr fontId="4"/>
  </si>
  <si>
    <t>団
体
ID</t>
    <rPh sb="0" eb="1">
      <t>ダン</t>
    </rPh>
    <rPh sb="2" eb="3">
      <t>タイ</t>
    </rPh>
    <phoneticPr fontId="4"/>
  </si>
  <si>
    <t>団
体
名</t>
    <rPh sb="0" eb="1">
      <t>ダン</t>
    </rPh>
    <rPh sb="2" eb="3">
      <t>タイ</t>
    </rPh>
    <rPh sb="4" eb="5">
      <t>メイ</t>
    </rPh>
    <phoneticPr fontId="4"/>
  </si>
  <si>
    <t>備
考</t>
    <rPh sb="0" eb="1">
      <t>ビ</t>
    </rPh>
    <rPh sb="2" eb="3">
      <t>コウ</t>
    </rPh>
    <phoneticPr fontId="4"/>
  </si>
  <si>
    <t>学
年</t>
    <phoneticPr fontId="4"/>
  </si>
  <si>
    <t>登
録
番
号</t>
    <rPh sb="0" eb="1">
      <t>ノボル</t>
    </rPh>
    <rPh sb="2" eb="3">
      <t>ロク</t>
    </rPh>
    <rPh sb="4" eb="5">
      <t>バン</t>
    </rPh>
    <rPh sb="6" eb="7">
      <t>ゴウ</t>
    </rPh>
    <phoneticPr fontId="4"/>
  </si>
  <si>
    <t>国
籍</t>
    <rPh sb="0" eb="1">
      <t>クニ</t>
    </rPh>
    <rPh sb="2" eb="3">
      <t>セキ</t>
    </rPh>
    <phoneticPr fontId="7"/>
  </si>
  <si>
    <t>性
別</t>
    <rPh sb="0" eb="1">
      <t>セイ</t>
    </rPh>
    <rPh sb="2" eb="3">
      <t>ベツ</t>
    </rPh>
    <phoneticPr fontId="7"/>
  </si>
  <si>
    <t>男性</t>
    <rPh sb="0" eb="1">
      <t>オトコ</t>
    </rPh>
    <rPh sb="1" eb="2">
      <t>セイ</t>
    </rPh>
    <phoneticPr fontId="2"/>
  </si>
  <si>
    <t>女性</t>
    <rPh sb="0" eb="2">
      <t>ジョセイ</t>
    </rPh>
    <phoneticPr fontId="2"/>
  </si>
  <si>
    <t>小４以下バイアスロン(100･幅)</t>
    <rPh sb="0" eb="1">
      <t>ショウ</t>
    </rPh>
    <rPh sb="2" eb="4">
      <t>イカ</t>
    </rPh>
    <phoneticPr fontId="2"/>
  </si>
  <si>
    <t>100m</t>
  </si>
  <si>
    <t>ﾊｰﾄﾞﾙ</t>
    <phoneticPr fontId="1"/>
  </si>
  <si>
    <t>－</t>
  </si>
  <si>
    <t>200m</t>
  </si>
  <si>
    <t>400m</t>
  </si>
  <si>
    <t>800m</t>
  </si>
  <si>
    <t>1500m</t>
  </si>
  <si>
    <t>やり(ｼﾞｬﾍﾞ)</t>
  </si>
  <si>
    <t>百の位</t>
    <rPh sb="0" eb="1">
      <t>ヒャク</t>
    </rPh>
    <rPh sb="2" eb="3">
      <t>クライ</t>
    </rPh>
    <phoneticPr fontId="1"/>
  </si>
  <si>
    <t>１：Ｇ</t>
    <phoneticPr fontId="1"/>
  </si>
  <si>
    <t>３：Ｓ</t>
    <phoneticPr fontId="1"/>
  </si>
  <si>
    <t>４：長</t>
    <rPh sb="2" eb="3">
      <t>チョウ</t>
    </rPh>
    <phoneticPr fontId="1"/>
  </si>
  <si>
    <t>５：跳</t>
    <rPh sb="2" eb="3">
      <t>チョウ</t>
    </rPh>
    <phoneticPr fontId="1"/>
  </si>
  <si>
    <t>６：投</t>
    <rPh sb="2" eb="3">
      <t>トウ</t>
    </rPh>
    <phoneticPr fontId="1"/>
  </si>
  <si>
    <t>性</t>
    <rPh sb="0" eb="1">
      <t>セイ</t>
    </rPh>
    <phoneticPr fontId="4"/>
  </si>
  <si>
    <t>学</t>
    <rPh sb="0" eb="1">
      <t>ガク</t>
    </rPh>
    <phoneticPr fontId="4"/>
  </si>
  <si>
    <t>生年</t>
    <rPh sb="0" eb="1">
      <t>セイ</t>
    </rPh>
    <rPh sb="1" eb="2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</si>
  <si>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</si>
  <si>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</si>
  <si>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所属名</t>
    <rPh sb="0" eb="2">
      <t>ショゾク</t>
    </rPh>
    <rPh sb="2" eb="3">
      <t>ナ</t>
    </rPh>
    <phoneticPr fontId="4"/>
  </si>
  <si>
    <t>カナ</t>
    <phoneticPr fontId="4"/>
  </si>
  <si>
    <t>略称</t>
    <rPh sb="0" eb="2">
      <t>リャクショウ</t>
    </rPh>
    <phoneticPr fontId="4"/>
  </si>
  <si>
    <t>正式名称</t>
    <rPh sb="0" eb="2">
      <t>セイシキ</t>
    </rPh>
    <rPh sb="2" eb="4">
      <t>メイショウ</t>
    </rPh>
    <phoneticPr fontId="4"/>
  </si>
  <si>
    <t>英字</t>
    <rPh sb="0" eb="2">
      <t>エイジ</t>
    </rPh>
    <phoneticPr fontId="4"/>
  </si>
  <si>
    <t>男子</t>
    <rPh sb="0" eb="2">
      <t>ダンシ</t>
    </rPh>
    <phoneticPr fontId="4"/>
  </si>
  <si>
    <t>一般</t>
    <rPh sb="0" eb="2">
      <t>イッパン</t>
    </rPh>
    <phoneticPr fontId="4"/>
  </si>
  <si>
    <t>高校</t>
    <rPh sb="0" eb="2">
      <t>コウコウ</t>
    </rPh>
    <phoneticPr fontId="4"/>
  </si>
  <si>
    <t>中学1年</t>
    <rPh sb="0" eb="2">
      <t>チュウガク</t>
    </rPh>
    <rPh sb="3" eb="4">
      <t>ネン</t>
    </rPh>
    <phoneticPr fontId="4"/>
  </si>
  <si>
    <t>中学2･3年</t>
    <rPh sb="0" eb="2">
      <t>チュウガク</t>
    </rPh>
    <rPh sb="5" eb="6">
      <t>ネン</t>
    </rPh>
    <phoneticPr fontId="4"/>
  </si>
  <si>
    <t>小学5･6年</t>
    <rPh sb="0" eb="2">
      <t>ショウガク</t>
    </rPh>
    <rPh sb="5" eb="6">
      <t>ネン</t>
    </rPh>
    <phoneticPr fontId="4"/>
  </si>
  <si>
    <t>小学4年以下</t>
    <rPh sb="0" eb="2">
      <t>ショウガク</t>
    </rPh>
    <rPh sb="3" eb="4">
      <t>ネン</t>
    </rPh>
    <rPh sb="4" eb="6">
      <t>イカ</t>
    </rPh>
    <phoneticPr fontId="4"/>
  </si>
  <si>
    <t>女子</t>
    <rPh sb="0" eb="2">
      <t>ジョシ</t>
    </rPh>
    <phoneticPr fontId="4"/>
  </si>
  <si>
    <t>G</t>
    <phoneticPr fontId="4"/>
  </si>
  <si>
    <t>S</t>
    <phoneticPr fontId="4"/>
  </si>
  <si>
    <t>長</t>
    <rPh sb="0" eb="1">
      <t>チョウ</t>
    </rPh>
    <phoneticPr fontId="4"/>
  </si>
  <si>
    <t>跳</t>
    <rPh sb="0" eb="1">
      <t>チョウ</t>
    </rPh>
    <phoneticPr fontId="4"/>
  </si>
  <si>
    <t>投</t>
    <rPh sb="0" eb="1">
      <t>トウ</t>
    </rPh>
    <phoneticPr fontId="4"/>
  </si>
  <si>
    <t>ﾊﾞｲｱｽﾛﾝ</t>
    <phoneticPr fontId="4"/>
  </si>
  <si>
    <t>男一般投(砲丸･円盤･やり(ｼﾞｬﾍﾞ))</t>
  </si>
  <si>
    <t>男高校投(砲丸･円盤･やり(ｼﾞｬﾍﾞ))</t>
  </si>
  <si>
    <t>男中学2･3年投(砲丸･円盤･やり(ｼﾞｬﾍﾞ))</t>
  </si>
  <si>
    <t>男中学1年投(砲丸･円盤･やり(ｼﾞｬﾍﾞ))</t>
  </si>
  <si>
    <t>女一般投(砲丸･円盤･やり(ｼﾞｬﾍﾞ))</t>
  </si>
  <si>
    <t>女高校投(砲丸･円盤･やり(ｼﾞｬﾍﾞ))</t>
  </si>
  <si>
    <t>女中学2･3年投(砲丸･円盤･やり(ｼﾞｬﾍﾞ))</t>
  </si>
  <si>
    <t>女中学1年投(砲丸･円盤･やり(ｼﾞｬﾍﾞ))</t>
  </si>
  <si>
    <t>男小学4年以下小４以下バイアスロン(100･幅)</t>
  </si>
  <si>
    <t>女小学4年以下小４以下バイアスロン(100･幅)</t>
  </si>
  <si>
    <r>
      <t xml:space="preserve">団体
区分
</t>
    </r>
    <r>
      <rPr>
        <sz val="9"/>
        <color indexed="9"/>
        <rFont val="ＭＳ ゴシック"/>
        <family val="3"/>
        <charset val="128"/>
      </rPr>
      <t>(種別)</t>
    </r>
    <rPh sb="0" eb="2">
      <t>ダンタイ</t>
    </rPh>
    <rPh sb="3" eb="5">
      <t>クブン</t>
    </rPh>
    <rPh sb="7" eb="9">
      <t>シュベツ</t>
    </rPh>
    <phoneticPr fontId="7"/>
  </si>
  <si>
    <t>中学</t>
    <phoneticPr fontId="2"/>
  </si>
  <si>
    <t>小学</t>
    <phoneticPr fontId="2"/>
  </si>
  <si>
    <r>
      <rPr>
        <sz val="12"/>
        <color theme="0"/>
        <rFont val="HGS創英角ｺﾞｼｯｸUB"/>
        <family val="3"/>
        <charset val="128"/>
      </rPr>
      <t>種目</t>
    </r>
    <r>
      <rPr>
        <sz val="10"/>
        <color theme="0"/>
        <rFont val="HGS創英角ｺﾞｼｯｸUB"/>
        <family val="3"/>
        <charset val="128"/>
      </rPr>
      <t/>
    </r>
    <rPh sb="0" eb="2">
      <t>シュモク</t>
    </rPh>
    <phoneticPr fontId="2"/>
  </si>
  <si>
    <t>↓↓↓　別紙「申し込み手順」にしたがいシートをコピーして「値を貼り付け」してください　↓↓↓</t>
    <rPh sb="4" eb="6">
      <t>ベッシ</t>
    </rPh>
    <rPh sb="7" eb="8">
      <t>モウ</t>
    </rPh>
    <rPh sb="9" eb="10">
      <t>コ</t>
    </rPh>
    <rPh sb="11" eb="13">
      <t>テジュン</t>
    </rPh>
    <rPh sb="29" eb="30">
      <t>アタイ</t>
    </rPh>
    <rPh sb="31" eb="32">
      <t>ハ</t>
    </rPh>
    <rPh sb="33" eb="34">
      <t>ツ</t>
    </rPh>
    <phoneticPr fontId="4"/>
  </si>
  <si>
    <t>↓↓↓　直接入力してください　↓↓↓</t>
    <rPh sb="4" eb="6">
      <t>チョクセツ</t>
    </rPh>
    <rPh sb="6" eb="8">
      <t>ニュウリョク</t>
    </rPh>
    <phoneticPr fontId="4"/>
  </si>
  <si>
    <t>所 在 地</t>
  </si>
  <si>
    <t>〒</t>
    <phoneticPr fontId="2"/>
  </si>
  <si>
    <t>申込責任者</t>
    <rPh sb="0" eb="2">
      <t>モウシコミ</t>
    </rPh>
    <phoneticPr fontId="7"/>
  </si>
  <si>
    <t>年度</t>
    <rPh sb="0" eb="2">
      <t>ネンド</t>
    </rPh>
    <phoneticPr fontId="7"/>
  </si>
  <si>
    <t>三重</t>
    <rPh sb="0" eb="2">
      <t>ミエ</t>
    </rPh>
    <phoneticPr fontId="2"/>
  </si>
  <si>
    <t>0000000</t>
    <phoneticPr fontId="2"/>
  </si>
  <si>
    <t>A0000000</t>
    <phoneticPr fontId="2"/>
  </si>
  <si>
    <t>○○中学校</t>
    <rPh sb="2" eb="5">
      <t>チュウガッコウ</t>
    </rPh>
    <phoneticPr fontId="2"/>
  </si>
  <si>
    <t>○○中</t>
    <rPh sb="2" eb="3">
      <t>チュウ</t>
    </rPh>
    <phoneticPr fontId="2"/>
  </si>
  <si>
    <t>○○</t>
    <phoneticPr fontId="2"/>
  </si>
  <si>
    <t>000000</t>
    <phoneticPr fontId="2"/>
  </si>
  <si>
    <t>中学3</t>
    <rPh sb="0" eb="2">
      <t>チュウガク</t>
    </rPh>
    <phoneticPr fontId="7"/>
  </si>
  <si>
    <t>中学2</t>
    <rPh sb="0" eb="2">
      <t>チュウガク</t>
    </rPh>
    <phoneticPr fontId="7"/>
  </si>
  <si>
    <t>0000</t>
    <phoneticPr fontId="2"/>
  </si>
  <si>
    <t>　2025桑員陸上トライアスロン（第３回いろいろトライアスロン）</t>
    <rPh sb="5" eb="7">
      <t>クワイン</t>
    </rPh>
    <rPh sb="7" eb="9">
      <t>リクジョウ</t>
    </rPh>
    <rPh sb="17" eb="18">
      <t>ダイ</t>
    </rPh>
    <rPh sb="19" eb="20">
      <t>カイ</t>
    </rPh>
    <phoneticPr fontId="7"/>
  </si>
  <si>
    <t xml:space="preserve">　四日市中央陸上競技場 </t>
    <phoneticPr fontId="7"/>
  </si>
  <si>
    <t>中学校</t>
    <rPh sb="0" eb="3">
      <t>チュウガッコウ</t>
    </rPh>
    <phoneticPr fontId="7"/>
  </si>
  <si>
    <t>中学校</t>
    <rPh sb="2" eb="3">
      <t>コウ</t>
    </rPh>
    <phoneticPr fontId="7"/>
  </si>
  <si>
    <t>小学校</t>
    <rPh sb="2" eb="3">
      <t>コウ</t>
    </rPh>
    <phoneticPr fontId="7"/>
  </si>
  <si>
    <t>女一般Ｇ(100m･走幅跳･ハードル)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</si>
</sst>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参加費合計 &quot;&quot;¥&quot;#,##0_);[Red]\(&quot;¥&quot;#,##0\)"/>
    <numFmt numFmtId="177" formatCode="yyyy/m/d;@"/>
  </numFmts>
  <fonts count="3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i/>
      <sz val="20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2"/>
      <color theme="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HGS創英角ｺﾞｼｯｸUB"/>
      <family val="3"/>
      <charset val="128"/>
    </font>
    <font>
      <sz val="12"/>
      <color theme="0"/>
      <name val="HGS創英角ｺﾞｼｯｸUB"/>
      <family val="3"/>
      <charset val="128"/>
    </font>
    <font>
      <sz val="10"/>
      <color theme="0"/>
      <name val="HGS創英角ｺﾞｼｯｸUB"/>
      <family val="3"/>
      <charset val="128"/>
    </font>
    <font>
      <i/>
      <sz val="11"/>
      <color theme="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9" tint="0.59999389629810485"/>
      <name val="游ゴシック"/>
      <family val="3"/>
      <charset val="128"/>
      <scheme val="minor"/>
    </font>
    <font>
      <sz val="9"/>
      <color indexed="9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10"/>
      </bottom>
      <diagonal/>
    </border>
    <border>
      <left/>
      <right style="thin">
        <color indexed="64"/>
      </right>
      <top style="double">
        <color indexed="64"/>
      </top>
      <bottom style="hair">
        <color indexed="10"/>
      </bottom>
      <diagonal/>
    </border>
    <border>
      <left/>
      <right/>
      <top style="double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10"/>
      </bottom>
      <diagonal/>
    </border>
    <border>
      <left style="thin">
        <color indexed="64"/>
      </left>
      <right/>
      <top style="double">
        <color indexed="64"/>
      </top>
      <bottom style="hair">
        <color indexed="1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10"/>
      </bottom>
      <diagonal/>
    </border>
    <border>
      <left/>
      <right/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10"/>
      </bottom>
      <diagonal/>
    </border>
    <border>
      <left style="thin">
        <color indexed="64"/>
      </left>
      <right/>
      <top style="thin">
        <color indexed="64"/>
      </top>
      <bottom style="hair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rgb="FFFF0000"/>
      </bottom>
      <diagonal/>
    </border>
    <border>
      <left style="medium">
        <color indexed="64"/>
      </left>
      <right style="thin">
        <color indexed="64"/>
      </right>
      <top/>
      <bottom style="hair">
        <color indexed="10"/>
      </bottom>
      <diagonal/>
    </border>
    <border>
      <left/>
      <right style="thin">
        <color indexed="64"/>
      </right>
      <top/>
      <bottom style="hair">
        <color indexed="10"/>
      </bottom>
      <diagonal/>
    </border>
    <border>
      <left/>
      <right/>
      <top/>
      <bottom style="hair">
        <color indexed="10"/>
      </bottom>
      <diagonal/>
    </border>
    <border>
      <left style="thin">
        <color indexed="64"/>
      </left>
      <right style="thin">
        <color indexed="64"/>
      </right>
      <top/>
      <bottom style="hair">
        <color indexed="10"/>
      </bottom>
      <diagonal/>
    </border>
    <border>
      <left style="thin">
        <color indexed="64"/>
      </left>
      <right/>
      <top/>
      <bottom style="hair">
        <color indexed="1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27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>
      <alignment vertical="center"/>
    </xf>
    <xf numFmtId="0" fontId="0" fillId="2" borderId="28" xfId="0" applyFill="1" applyBorder="1">
      <alignment vertical="center"/>
    </xf>
    <xf numFmtId="0" fontId="0" fillId="8" borderId="28" xfId="0" applyFill="1" applyBorder="1">
      <alignment vertical="center"/>
    </xf>
    <xf numFmtId="0" fontId="0" fillId="4" borderId="28" xfId="0" applyFill="1" applyBorder="1">
      <alignment vertical="center"/>
    </xf>
    <xf numFmtId="0" fontId="0" fillId="5" borderId="28" xfId="0" applyFill="1" applyBorder="1">
      <alignment vertical="center"/>
    </xf>
    <xf numFmtId="0" fontId="0" fillId="6" borderId="28" xfId="0" applyFill="1" applyBorder="1">
      <alignment vertical="center"/>
    </xf>
    <xf numFmtId="0" fontId="0" fillId="7" borderId="28" xfId="0" applyFill="1" applyBorder="1">
      <alignment vertical="center"/>
    </xf>
    <xf numFmtId="0" fontId="0" fillId="7" borderId="4" xfId="0" applyFill="1" applyBorder="1">
      <alignment vertical="center"/>
    </xf>
    <xf numFmtId="0" fontId="0" fillId="0" borderId="29" xfId="0" applyBorder="1">
      <alignment vertical="center"/>
    </xf>
    <xf numFmtId="0" fontId="0" fillId="2" borderId="30" xfId="0" applyFill="1" applyBorder="1">
      <alignment vertical="center"/>
    </xf>
    <xf numFmtId="0" fontId="0" fillId="8" borderId="30" xfId="0" applyFill="1" applyBorder="1">
      <alignment vertical="center"/>
    </xf>
    <xf numFmtId="0" fontId="0" fillId="4" borderId="30" xfId="0" applyFill="1" applyBorder="1">
      <alignment vertical="center"/>
    </xf>
    <xf numFmtId="0" fontId="0" fillId="5" borderId="30" xfId="0" applyFill="1" applyBorder="1">
      <alignment vertical="center"/>
    </xf>
    <xf numFmtId="0" fontId="0" fillId="6" borderId="30" xfId="0" applyFill="1" applyBorder="1">
      <alignment vertical="center"/>
    </xf>
    <xf numFmtId="0" fontId="0" fillId="7" borderId="30" xfId="0" applyFill="1" applyBorder="1">
      <alignment vertical="center"/>
    </xf>
    <xf numFmtId="0" fontId="0" fillId="7" borderId="31" xfId="0" applyFill="1" applyBorder="1">
      <alignment vertical="center"/>
    </xf>
    <xf numFmtId="0" fontId="0" fillId="0" borderId="32" xfId="0" applyBorder="1">
      <alignment vertical="center"/>
    </xf>
    <xf numFmtId="0" fontId="0" fillId="2" borderId="33" xfId="0" applyFill="1" applyBorder="1">
      <alignment vertical="center"/>
    </xf>
    <xf numFmtId="0" fontId="0" fillId="3" borderId="33" xfId="0" applyFill="1" applyBorder="1">
      <alignment vertical="center"/>
    </xf>
    <xf numFmtId="0" fontId="0" fillId="4" borderId="33" xfId="0" applyFill="1" applyBorder="1">
      <alignment vertical="center"/>
    </xf>
    <xf numFmtId="0" fontId="0" fillId="5" borderId="33" xfId="0" applyFill="1" applyBorder="1">
      <alignment vertical="center"/>
    </xf>
    <xf numFmtId="0" fontId="0" fillId="6" borderId="33" xfId="0" applyFill="1" applyBorder="1">
      <alignment vertical="center"/>
    </xf>
    <xf numFmtId="0" fontId="0" fillId="7" borderId="33" xfId="0" applyFill="1" applyBorder="1">
      <alignment vertical="center"/>
    </xf>
    <xf numFmtId="0" fontId="0" fillId="7" borderId="34" xfId="0" applyFill="1" applyBorder="1">
      <alignment vertical="center"/>
    </xf>
    <xf numFmtId="0" fontId="0" fillId="8" borderId="33" xfId="0" applyFill="1" applyBorder="1">
      <alignment vertical="center"/>
    </xf>
    <xf numFmtId="0" fontId="0" fillId="8" borderId="34" xfId="0" applyFill="1" applyBorder="1">
      <alignment vertical="center"/>
    </xf>
    <xf numFmtId="0" fontId="3" fillId="8" borderId="33" xfId="0" applyFont="1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15" borderId="28" xfId="0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15" borderId="0" xfId="0" applyFill="1">
      <alignment vertical="center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5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16" borderId="0" xfId="0" applyFill="1" applyAlignment="1">
      <alignment horizontal="center" vertical="center"/>
    </xf>
    <xf numFmtId="0" fontId="0" fillId="16" borderId="0" xfId="0" applyFill="1">
      <alignment vertical="center"/>
    </xf>
    <xf numFmtId="0" fontId="0" fillId="17" borderId="0" xfId="0" applyFill="1" applyAlignment="1">
      <alignment horizontal="center" vertical="center"/>
    </xf>
    <xf numFmtId="0" fontId="0" fillId="17" borderId="0" xfId="0" applyFill="1">
      <alignment vertical="center"/>
    </xf>
    <xf numFmtId="0" fontId="0" fillId="18" borderId="0" xfId="0" applyFill="1">
      <alignment vertical="center"/>
    </xf>
    <xf numFmtId="0" fontId="0" fillId="0" borderId="4" xfId="0" applyBorder="1" applyAlignment="1">
      <alignment horizontal="center" vertical="center"/>
    </xf>
    <xf numFmtId="0" fontId="0" fillId="8" borderId="36" xfId="0" applyFill="1" applyBorder="1">
      <alignment vertical="center"/>
    </xf>
    <xf numFmtId="0" fontId="0" fillId="8" borderId="31" xfId="0" applyFill="1" applyBorder="1">
      <alignment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/>
      <protection locked="0"/>
    </xf>
    <xf numFmtId="0" fontId="6" fillId="0" borderId="0" xfId="1" applyFont="1" applyProtection="1">
      <protection locked="0"/>
    </xf>
    <xf numFmtId="0" fontId="13" fillId="0" borderId="0" xfId="0" applyFont="1" applyProtection="1">
      <alignment vertical="center"/>
      <protection locked="0"/>
    </xf>
    <xf numFmtId="49" fontId="11" fillId="10" borderId="0" xfId="1" applyNumberFormat="1" applyFont="1" applyFill="1" applyAlignment="1" applyProtection="1">
      <alignment horizontal="center" vertical="center" wrapText="1" shrinkToFit="1"/>
      <protection locked="0"/>
    </xf>
    <xf numFmtId="49" fontId="11" fillId="10" borderId="0" xfId="1" applyNumberFormat="1" applyFont="1" applyFill="1" applyAlignment="1" applyProtection="1">
      <alignment horizontal="center" vertical="center"/>
      <protection locked="0"/>
    </xf>
    <xf numFmtId="49" fontId="11" fillId="10" borderId="0" xfId="1" applyNumberFormat="1" applyFont="1" applyFill="1" applyAlignment="1" applyProtection="1">
      <alignment horizontal="center" vertical="center" shrinkToFit="1"/>
      <protection locked="0"/>
    </xf>
    <xf numFmtId="0" fontId="21" fillId="0" borderId="0" xfId="1" applyFont="1" applyAlignment="1" applyProtection="1">
      <alignment horizontal="center" vertical="center" shrinkToFit="1"/>
      <protection locked="0"/>
    </xf>
    <xf numFmtId="49" fontId="21" fillId="0" borderId="0" xfId="1" applyNumberFormat="1" applyFont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0" fontId="23" fillId="0" borderId="0" xfId="1" applyFont="1" applyAlignment="1" applyProtection="1">
      <alignment horizontal="left" vertical="center" shrinkToFit="1"/>
      <protection locked="0"/>
    </xf>
    <xf numFmtId="0" fontId="15" fillId="0" borderId="0" xfId="1" applyFont="1" applyAlignment="1" applyProtection="1">
      <alignment horizontal="left" vertical="center" shrinkToFit="1"/>
      <protection locked="0"/>
    </xf>
    <xf numFmtId="0" fontId="19" fillId="14" borderId="0" xfId="1" applyFont="1" applyFill="1" applyAlignment="1">
      <alignment horizontal="center" vertical="center" wrapText="1"/>
    </xf>
    <xf numFmtId="0" fontId="17" fillId="14" borderId="0" xfId="1" applyFont="1" applyFill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  <protection locked="0"/>
    </xf>
    <xf numFmtId="0" fontId="19" fillId="20" borderId="0" xfId="1" applyFont="1" applyFill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left" vertical="center" shrinkToFit="1"/>
      <protection locked="0"/>
    </xf>
    <xf numFmtId="0" fontId="19" fillId="20" borderId="0" xfId="1" applyFont="1" applyFill="1" applyAlignment="1">
      <alignment horizontal="center" vertical="center"/>
    </xf>
    <xf numFmtId="0" fontId="0" fillId="23" borderId="0" xfId="0" applyFill="1">
      <alignment vertical="center"/>
    </xf>
    <xf numFmtId="0" fontId="15" fillId="0" borderId="0" xfId="1" applyFont="1" applyAlignment="1" applyProtection="1">
      <alignment vertical="center" shrinkToFit="1"/>
      <protection locked="0"/>
    </xf>
    <xf numFmtId="0" fontId="22" fillId="0" borderId="0" xfId="0" applyFont="1" applyAlignment="1">
      <alignment horizontal="center" vertical="center"/>
    </xf>
    <xf numFmtId="0" fontId="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0" fontId="0" fillId="24" borderId="54" xfId="0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5" borderId="54" xfId="0" applyFill="1" applyBorder="1" applyAlignment="1">
      <alignment horizontal="center" vertical="center"/>
    </xf>
    <xf numFmtId="0" fontId="28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31" fillId="22" borderId="0" xfId="0" applyFont="1" applyFill="1">
      <alignment vertical="center"/>
    </xf>
    <xf numFmtId="0" fontId="0" fillId="28" borderId="0" xfId="0" applyFill="1">
      <alignment vertical="center"/>
    </xf>
    <xf numFmtId="0" fontId="0" fillId="28" borderId="0" xfId="0" applyFill="1" applyAlignment="1">
      <alignment horizontal="center" vertical="center"/>
    </xf>
    <xf numFmtId="0" fontId="19" fillId="28" borderId="0" xfId="1" applyFont="1" applyFill="1" applyAlignment="1">
      <alignment vertical="center" wrapText="1"/>
    </xf>
    <xf numFmtId="0" fontId="29" fillId="28" borderId="0" xfId="1" applyFont="1" applyFill="1" applyAlignment="1">
      <alignment horizontal="center" vertical="center" wrapText="1"/>
    </xf>
    <xf numFmtId="0" fontId="19" fillId="28" borderId="0" xfId="1" applyFont="1" applyFill="1" applyAlignment="1">
      <alignment vertical="center" wrapText="1" shrinkToFit="1"/>
    </xf>
    <xf numFmtId="0" fontId="15" fillId="28" borderId="0" xfId="1" applyFont="1" applyFill="1" applyAlignment="1" applyProtection="1">
      <alignment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30" fillId="28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6" fillId="13" borderId="37" xfId="1" applyFont="1" applyFill="1" applyBorder="1" applyAlignment="1">
      <alignment horizontal="center" vertical="center"/>
    </xf>
    <xf numFmtId="0" fontId="6" fillId="13" borderId="43" xfId="1" applyFont="1" applyFill="1" applyBorder="1" applyAlignment="1">
      <alignment horizontal="center" vertical="center"/>
    </xf>
    <xf numFmtId="0" fontId="6" fillId="13" borderId="17" xfId="1" applyFont="1" applyFill="1" applyBorder="1" applyAlignment="1">
      <alignment horizontal="center" vertical="center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 vertical="center"/>
    </xf>
    <xf numFmtId="0" fontId="21" fillId="0" borderId="0" xfId="1" applyFont="1" applyAlignment="1" applyProtection="1">
      <alignment horizontal="center" vertical="center" wrapText="1"/>
      <protection locked="0"/>
    </xf>
    <xf numFmtId="49" fontId="21" fillId="0" borderId="0" xfId="1" applyNumberFormat="1" applyFont="1" applyAlignment="1" applyProtection="1">
      <alignment horizontal="center" vertical="center" wrapText="1"/>
      <protection locked="0"/>
    </xf>
    <xf numFmtId="0" fontId="34" fillId="14" borderId="0" xfId="1" applyFont="1" applyFill="1" applyAlignment="1">
      <alignment horizontal="center" vertical="center"/>
    </xf>
    <xf numFmtId="0" fontId="21" fillId="0" borderId="0" xfId="1" applyFont="1" applyAlignment="1" applyProtection="1">
      <alignment horizontal="center" vertical="center"/>
      <protection locked="0"/>
    </xf>
    <xf numFmtId="0" fontId="0" fillId="32" borderId="0" xfId="0" applyFill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49" fontId="8" fillId="9" borderId="7" xfId="1" applyNumberFormat="1" applyFont="1" applyFill="1" applyBorder="1" applyAlignment="1">
      <alignment horizontal="center" vertical="center"/>
    </xf>
    <xf numFmtId="0" fontId="14" fillId="13" borderId="9" xfId="1" applyFont="1" applyFill="1" applyBorder="1" applyAlignment="1">
      <alignment horizontal="center" vertical="center"/>
    </xf>
    <xf numFmtId="0" fontId="6" fillId="14" borderId="14" xfId="1" applyFont="1" applyFill="1" applyBorder="1" applyAlignment="1">
      <alignment horizontal="center" vertical="center" shrinkToFit="1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0" fontId="14" fillId="13" borderId="17" xfId="1" applyFont="1" applyFill="1" applyBorder="1" applyAlignment="1">
      <alignment horizontal="center" vertical="center"/>
    </xf>
    <xf numFmtId="0" fontId="6" fillId="14" borderId="22" xfId="1" applyFont="1" applyFill="1" applyBorder="1" applyAlignment="1">
      <alignment horizontal="center" vertical="center" shrinkToFit="1"/>
    </xf>
    <xf numFmtId="49" fontId="6" fillId="0" borderId="23" xfId="1" applyNumberFormat="1" applyFont="1" applyBorder="1" applyAlignment="1">
      <alignment horizontal="center" vertical="center"/>
    </xf>
    <xf numFmtId="49" fontId="6" fillId="0" borderId="24" xfId="1" applyNumberFormat="1" applyFont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49" fontId="8" fillId="9" borderId="65" xfId="1" applyNumberFormat="1" applyFont="1" applyFill="1" applyBorder="1" applyAlignment="1">
      <alignment horizontal="center" vertical="center"/>
    </xf>
    <xf numFmtId="0" fontId="17" fillId="14" borderId="69" xfId="1" applyFont="1" applyFill="1" applyBorder="1" applyAlignment="1">
      <alignment horizontal="center" vertical="center"/>
    </xf>
    <xf numFmtId="0" fontId="6" fillId="14" borderId="10" xfId="1" applyFont="1" applyFill="1" applyBorder="1" applyAlignment="1">
      <alignment horizontal="center" vertical="center" shrinkToFit="1"/>
    </xf>
    <xf numFmtId="49" fontId="6" fillId="14" borderId="12" xfId="1" applyNumberFormat="1" applyFont="1" applyFill="1" applyBorder="1" applyAlignment="1">
      <alignment horizontal="center" vertical="center" shrinkToFit="1"/>
    </xf>
    <xf numFmtId="49" fontId="6" fillId="14" borderId="10" xfId="1" applyNumberFormat="1" applyFont="1" applyFill="1" applyBorder="1" applyAlignment="1">
      <alignment horizontal="center" vertical="center" shrinkToFit="1"/>
    </xf>
    <xf numFmtId="49" fontId="6" fillId="14" borderId="11" xfId="1" applyNumberFormat="1" applyFont="1" applyFill="1" applyBorder="1" applyAlignment="1">
      <alignment horizontal="center" vertical="center" shrinkToFit="1"/>
    </xf>
    <xf numFmtId="49" fontId="6" fillId="14" borderId="66" xfId="1" applyNumberFormat="1" applyFont="1" applyFill="1" applyBorder="1" applyAlignment="1">
      <alignment horizontal="center" vertical="center" shrinkToFit="1"/>
    </xf>
    <xf numFmtId="49" fontId="6" fillId="14" borderId="13" xfId="1" applyNumberFormat="1" applyFont="1" applyFill="1" applyBorder="1" applyAlignment="1">
      <alignment horizontal="center" vertical="center" shrinkToFit="1"/>
    </xf>
    <xf numFmtId="0" fontId="6" fillId="14" borderId="18" xfId="1" applyFont="1" applyFill="1" applyBorder="1" applyAlignment="1">
      <alignment horizontal="center" vertical="center" shrinkToFit="1"/>
    </xf>
    <xf numFmtId="49" fontId="6" fillId="14" borderId="20" xfId="1" applyNumberFormat="1" applyFont="1" applyFill="1" applyBorder="1" applyAlignment="1">
      <alignment horizontal="center" vertical="center" shrinkToFit="1"/>
    </xf>
    <xf numFmtId="49" fontId="6" fillId="14" borderId="18" xfId="1" applyNumberFormat="1" applyFont="1" applyFill="1" applyBorder="1" applyAlignment="1">
      <alignment horizontal="center" vertical="center" shrinkToFit="1"/>
    </xf>
    <xf numFmtId="49" fontId="6" fillId="14" borderId="19" xfId="1" applyNumberFormat="1" applyFont="1" applyFill="1" applyBorder="1" applyAlignment="1">
      <alignment horizontal="center" vertical="center" shrinkToFit="1"/>
    </xf>
    <xf numFmtId="49" fontId="6" fillId="14" borderId="21" xfId="1" applyNumberFormat="1" applyFont="1" applyFill="1" applyBorder="1" applyAlignment="1">
      <alignment horizontal="center" vertical="center" shrinkToFit="1"/>
    </xf>
    <xf numFmtId="0" fontId="6" fillId="30" borderId="38" xfId="1" applyFont="1" applyFill="1" applyBorder="1" applyAlignment="1" applyProtection="1">
      <alignment horizontal="center" vertical="center" shrinkToFit="1"/>
      <protection locked="0"/>
    </xf>
    <xf numFmtId="0" fontId="6" fillId="30" borderId="40" xfId="1" applyFont="1" applyFill="1" applyBorder="1" applyAlignment="1" applyProtection="1">
      <alignment horizontal="center" vertical="center" shrinkToFit="1"/>
      <protection locked="0"/>
    </xf>
    <xf numFmtId="0" fontId="6" fillId="30" borderId="39" xfId="1" applyFont="1" applyFill="1" applyBorder="1" applyAlignment="1" applyProtection="1">
      <alignment horizontal="center" vertical="center" shrinkToFit="1"/>
      <protection locked="0"/>
    </xf>
    <xf numFmtId="0" fontId="6" fillId="30" borderId="42" xfId="1" applyFont="1" applyFill="1" applyBorder="1" applyAlignment="1" applyProtection="1">
      <alignment horizontal="center" vertical="center" shrinkToFit="1"/>
      <protection locked="0"/>
    </xf>
    <xf numFmtId="0" fontId="6" fillId="30" borderId="41" xfId="1" applyFont="1" applyFill="1" applyBorder="1" applyAlignment="1" applyProtection="1">
      <alignment horizontal="center" vertical="center" shrinkToFit="1"/>
      <protection locked="0"/>
    </xf>
    <xf numFmtId="0" fontId="6" fillId="30" borderId="44" xfId="1" applyFont="1" applyFill="1" applyBorder="1" applyAlignment="1" applyProtection="1">
      <alignment horizontal="center" vertical="center" shrinkToFit="1"/>
      <protection locked="0"/>
    </xf>
    <xf numFmtId="0" fontId="6" fillId="30" borderId="46" xfId="1" applyFont="1" applyFill="1" applyBorder="1" applyAlignment="1" applyProtection="1">
      <alignment horizontal="center" vertical="center" shrinkToFit="1"/>
      <protection locked="0"/>
    </xf>
    <xf numFmtId="0" fontId="6" fillId="30" borderId="45" xfId="1" applyFont="1" applyFill="1" applyBorder="1" applyAlignment="1" applyProtection="1">
      <alignment horizontal="center" vertical="center" shrinkToFit="1"/>
      <protection locked="0"/>
    </xf>
    <xf numFmtId="0" fontId="6" fillId="30" borderId="48" xfId="1" applyFont="1" applyFill="1" applyBorder="1" applyAlignment="1" applyProtection="1">
      <alignment horizontal="center" vertical="center" shrinkToFit="1"/>
      <protection locked="0"/>
    </xf>
    <xf numFmtId="0" fontId="6" fillId="30" borderId="47" xfId="1" applyFont="1" applyFill="1" applyBorder="1" applyAlignment="1" applyProtection="1">
      <alignment horizontal="center" vertical="center" shrinkToFit="1"/>
      <protection locked="0"/>
    </xf>
    <xf numFmtId="0" fontId="6" fillId="30" borderId="18" xfId="1" applyFont="1" applyFill="1" applyBorder="1" applyAlignment="1" applyProtection="1">
      <alignment horizontal="center" vertical="center" shrinkToFit="1"/>
      <protection locked="0"/>
    </xf>
    <xf numFmtId="0" fontId="6" fillId="30" borderId="20" xfId="1" applyFont="1" applyFill="1" applyBorder="1" applyAlignment="1" applyProtection="1">
      <alignment horizontal="center" vertical="center" shrinkToFit="1"/>
      <protection locked="0"/>
    </xf>
    <xf numFmtId="0" fontId="6" fillId="30" borderId="19" xfId="1" applyFont="1" applyFill="1" applyBorder="1" applyAlignment="1" applyProtection="1">
      <alignment horizontal="center" vertical="center" shrinkToFit="1"/>
      <protection locked="0"/>
    </xf>
    <xf numFmtId="0" fontId="6" fillId="30" borderId="49" xfId="1" applyFont="1" applyFill="1" applyBorder="1" applyAlignment="1" applyProtection="1">
      <alignment horizontal="center" vertical="center" shrinkToFit="1"/>
      <protection locked="0"/>
    </xf>
    <xf numFmtId="0" fontId="6" fillId="30" borderId="21" xfId="1" applyFont="1" applyFill="1" applyBorder="1" applyAlignment="1" applyProtection="1">
      <alignment horizontal="center" vertical="center" shrinkToFit="1"/>
      <protection locked="0"/>
    </xf>
    <xf numFmtId="0" fontId="6" fillId="30" borderId="44" xfId="1" applyFont="1" applyFill="1" applyBorder="1" applyAlignment="1" applyProtection="1">
      <alignment horizontal="center" vertical="top" shrinkToFit="1"/>
      <protection locked="0"/>
    </xf>
    <xf numFmtId="177" fontId="6" fillId="14" borderId="13" xfId="1" applyNumberFormat="1" applyFont="1" applyFill="1" applyBorder="1" applyAlignment="1">
      <alignment horizontal="center" vertical="center" shrinkToFit="1"/>
    </xf>
    <xf numFmtId="177" fontId="6" fillId="14" borderId="21" xfId="1" applyNumberFormat="1" applyFont="1" applyFill="1" applyBorder="1" applyAlignment="1">
      <alignment horizontal="center" vertical="center" shrinkToFit="1"/>
    </xf>
    <xf numFmtId="177" fontId="6" fillId="30" borderId="41" xfId="1" applyNumberFormat="1" applyFont="1" applyFill="1" applyBorder="1" applyAlignment="1" applyProtection="1">
      <alignment horizontal="center" vertical="center" shrinkToFit="1"/>
      <protection locked="0"/>
    </xf>
    <xf numFmtId="177" fontId="6" fillId="30" borderId="47" xfId="1" applyNumberFormat="1" applyFont="1" applyFill="1" applyBorder="1" applyAlignment="1" applyProtection="1">
      <alignment horizontal="center" vertical="center" shrinkToFit="1"/>
      <protection locked="0"/>
    </xf>
    <xf numFmtId="177" fontId="6" fillId="30" borderId="21" xfId="1" applyNumberFormat="1" applyFont="1" applyFill="1" applyBorder="1" applyAlignment="1" applyProtection="1">
      <alignment horizontal="center" vertical="center" shrinkToFit="1"/>
      <protection locked="0"/>
    </xf>
    <xf numFmtId="49" fontId="15" fillId="0" borderId="25" xfId="1" applyNumberFormat="1" applyFont="1" applyBorder="1" applyAlignment="1">
      <alignment horizontal="center" vertical="center" shrinkToFit="1"/>
    </xf>
    <xf numFmtId="49" fontId="15" fillId="0" borderId="26" xfId="1" applyNumberFormat="1" applyFont="1" applyBorder="1" applyAlignment="1">
      <alignment horizontal="center" vertical="center" shrinkToFit="1"/>
    </xf>
    <xf numFmtId="0" fontId="17" fillId="5" borderId="54" xfId="1" applyFont="1" applyFill="1" applyBorder="1" applyAlignment="1">
      <alignment horizontal="center" vertical="center"/>
    </xf>
    <xf numFmtId="49" fontId="15" fillId="0" borderId="50" xfId="1" applyNumberFormat="1" applyFont="1" applyBorder="1" applyAlignment="1" applyProtection="1">
      <alignment horizontal="center" vertical="center" shrinkToFit="1"/>
      <protection locked="0"/>
    </xf>
    <xf numFmtId="49" fontId="15" fillId="0" borderId="74" xfId="1" applyNumberFormat="1" applyFont="1" applyBorder="1" applyAlignment="1" applyProtection="1">
      <alignment horizontal="center" vertical="center" shrinkToFit="1"/>
      <protection locked="0"/>
    </xf>
    <xf numFmtId="49" fontId="15" fillId="0" borderId="23" xfId="1" applyNumberFormat="1" applyFont="1" applyBorder="1" applyAlignment="1" applyProtection="1">
      <alignment horizontal="center" vertical="center" shrinkToFit="1"/>
      <protection locked="0"/>
    </xf>
    <xf numFmtId="0" fontId="35" fillId="0" borderId="0" xfId="0" applyFont="1">
      <alignment vertical="center"/>
    </xf>
    <xf numFmtId="49" fontId="6" fillId="0" borderId="0" xfId="1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 shrinkToFit="1"/>
    </xf>
    <xf numFmtId="49" fontId="21" fillId="0" borderId="0" xfId="1" applyNumberFormat="1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 shrinkToFit="1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shrinkToFit="1"/>
    </xf>
    <xf numFmtId="0" fontId="36" fillId="0" borderId="0" xfId="0" applyFont="1" applyAlignment="1">
      <alignment horizontal="right" vertical="center"/>
    </xf>
    <xf numFmtId="0" fontId="6" fillId="31" borderId="50" xfId="1" applyFont="1" applyFill="1" applyBorder="1" applyAlignment="1">
      <alignment horizontal="center" vertical="center" shrinkToFit="1"/>
    </xf>
    <xf numFmtId="49" fontId="6" fillId="0" borderId="51" xfId="1" quotePrefix="1" applyNumberFormat="1" applyFont="1" applyBorder="1" applyAlignment="1" applyProtection="1">
      <alignment horizontal="center" vertical="center" shrinkToFit="1"/>
      <protection locked="0"/>
    </xf>
    <xf numFmtId="0" fontId="6" fillId="6" borderId="50" xfId="1" applyFont="1" applyFill="1" applyBorder="1" applyAlignment="1">
      <alignment horizontal="center" vertical="center" shrinkToFit="1"/>
    </xf>
    <xf numFmtId="0" fontId="6" fillId="2" borderId="50" xfId="1" applyFont="1" applyFill="1" applyBorder="1" applyAlignment="1">
      <alignment horizontal="center" vertical="center" shrinkToFit="1"/>
    </xf>
    <xf numFmtId="49" fontId="6" fillId="31" borderId="52" xfId="1" applyNumberFormat="1" applyFont="1" applyFill="1" applyBorder="1" applyAlignment="1">
      <alignment horizontal="center" vertical="center" shrinkToFit="1"/>
    </xf>
    <xf numFmtId="49" fontId="6" fillId="0" borderId="53" xfId="1" quotePrefix="1" applyNumberFormat="1" applyFont="1" applyBorder="1" applyAlignment="1" applyProtection="1">
      <alignment horizontal="center" vertical="center" shrinkToFit="1"/>
      <protection locked="0"/>
    </xf>
    <xf numFmtId="49" fontId="6" fillId="6" borderId="52" xfId="1" applyNumberFormat="1" applyFont="1" applyFill="1" applyBorder="1" applyAlignment="1">
      <alignment horizontal="center" vertical="center" shrinkToFit="1"/>
    </xf>
    <xf numFmtId="49" fontId="6" fillId="2" borderId="52" xfId="1" applyNumberFormat="1" applyFont="1" applyFill="1" applyBorder="1" applyAlignment="1">
      <alignment horizontal="center" vertical="center" shrinkToFit="1"/>
    </xf>
    <xf numFmtId="49" fontId="6" fillId="31" borderId="23" xfId="1" applyNumberFormat="1" applyFont="1" applyFill="1" applyBorder="1" applyAlignment="1">
      <alignment horizontal="center" vertical="center" shrinkToFit="1"/>
    </xf>
    <xf numFmtId="49" fontId="6" fillId="0" borderId="24" xfId="1" quotePrefix="1" applyNumberFormat="1" applyFont="1" applyBorder="1" applyAlignment="1" applyProtection="1">
      <alignment horizontal="center" vertical="center" shrinkToFit="1"/>
      <protection locked="0"/>
    </xf>
    <xf numFmtId="49" fontId="6" fillId="6" borderId="23" xfId="1" applyNumberFormat="1" applyFont="1" applyFill="1" applyBorder="1" applyAlignment="1">
      <alignment horizontal="center" vertical="center" shrinkToFit="1"/>
    </xf>
    <xf numFmtId="49" fontId="6" fillId="2" borderId="23" xfId="1" applyNumberFormat="1" applyFont="1" applyFill="1" applyBorder="1" applyAlignment="1">
      <alignment horizontal="center" vertical="center" shrinkToFit="1"/>
    </xf>
    <xf numFmtId="49" fontId="6" fillId="31" borderId="50" xfId="1" applyNumberFormat="1" applyFont="1" applyFill="1" applyBorder="1" applyAlignment="1">
      <alignment horizontal="center" vertical="center" shrinkToFit="1"/>
    </xf>
    <xf numFmtId="49" fontId="6" fillId="6" borderId="50" xfId="1" applyNumberFormat="1" applyFont="1" applyFill="1" applyBorder="1" applyAlignment="1">
      <alignment horizontal="center" vertical="center" shrinkToFit="1"/>
    </xf>
    <xf numFmtId="49" fontId="6" fillId="2" borderId="50" xfId="1" applyNumberFormat="1" applyFont="1" applyFill="1" applyBorder="1" applyAlignment="1">
      <alignment horizontal="center" vertical="center" shrinkToFit="1"/>
    </xf>
    <xf numFmtId="0" fontId="0" fillId="8" borderId="0" xfId="0" applyFill="1">
      <alignment vertical="center"/>
    </xf>
    <xf numFmtId="0" fontId="13" fillId="28" borderId="0" xfId="0" applyFont="1" applyFill="1" applyProtection="1">
      <alignment vertical="center"/>
      <protection locked="0"/>
    </xf>
    <xf numFmtId="0" fontId="24" fillId="28" borderId="0" xfId="1" applyFont="1" applyFill="1" applyAlignment="1">
      <alignment vertical="center"/>
    </xf>
    <xf numFmtId="0" fontId="6" fillId="28" borderId="0" xfId="1" applyFont="1" applyFill="1" applyAlignment="1">
      <alignment vertical="center" wrapText="1" shrinkToFit="1"/>
    </xf>
    <xf numFmtId="0" fontId="12" fillId="0" borderId="3" xfId="1" applyFont="1" applyBorder="1" applyAlignment="1" applyProtection="1">
      <alignment horizontal="center" vertical="center" wrapText="1" shrinkToFit="1"/>
      <protection locked="0"/>
    </xf>
    <xf numFmtId="0" fontId="17" fillId="5" borderId="54" xfId="1" applyFont="1" applyFill="1" applyBorder="1" applyAlignment="1">
      <alignment horizontal="center" vertical="center"/>
    </xf>
    <xf numFmtId="0" fontId="18" fillId="28" borderId="0" xfId="1" applyFont="1" applyFill="1" applyAlignment="1" applyProtection="1">
      <alignment vertical="center" shrinkToFit="1"/>
      <protection locked="0"/>
    </xf>
    <xf numFmtId="176" fontId="24" fillId="21" borderId="70" xfId="1" applyNumberFormat="1" applyFont="1" applyFill="1" applyBorder="1" applyAlignment="1">
      <alignment horizontal="center" vertical="center" shrinkToFit="1"/>
    </xf>
    <xf numFmtId="176" fontId="24" fillId="21" borderId="71" xfId="1" applyNumberFormat="1" applyFont="1" applyFill="1" applyBorder="1" applyAlignment="1">
      <alignment horizontal="center" vertical="center" shrinkToFit="1"/>
    </xf>
    <xf numFmtId="176" fontId="24" fillId="21" borderId="72" xfId="1" applyNumberFormat="1" applyFont="1" applyFill="1" applyBorder="1" applyAlignment="1">
      <alignment horizontal="center" vertical="center" shrinkToFit="1"/>
    </xf>
    <xf numFmtId="0" fontId="16" fillId="19" borderId="70" xfId="1" applyFont="1" applyFill="1" applyBorder="1" applyAlignment="1">
      <alignment horizontal="center" vertical="center"/>
    </xf>
    <xf numFmtId="0" fontId="16" fillId="19" borderId="71" xfId="1" applyFont="1" applyFill="1" applyBorder="1" applyAlignment="1">
      <alignment horizontal="center" vertical="center"/>
    </xf>
    <xf numFmtId="0" fontId="16" fillId="19" borderId="72" xfId="1" applyFont="1" applyFill="1" applyBorder="1" applyAlignment="1">
      <alignment horizontal="center" vertical="center"/>
    </xf>
    <xf numFmtId="0" fontId="24" fillId="5" borderId="70" xfId="1" applyFont="1" applyFill="1" applyBorder="1" applyAlignment="1">
      <alignment vertical="center"/>
    </xf>
    <xf numFmtId="0" fontId="24" fillId="5" borderId="71" xfId="1" applyFont="1" applyFill="1" applyBorder="1" applyAlignment="1">
      <alignment vertical="center"/>
    </xf>
    <xf numFmtId="0" fontId="24" fillId="5" borderId="72" xfId="1" applyFont="1" applyFill="1" applyBorder="1" applyAlignment="1">
      <alignment vertical="center"/>
    </xf>
    <xf numFmtId="0" fontId="6" fillId="5" borderId="70" xfId="1" applyFont="1" applyFill="1" applyBorder="1" applyAlignment="1">
      <alignment vertical="center" wrapText="1" shrinkToFit="1"/>
    </xf>
    <xf numFmtId="0" fontId="6" fillId="5" borderId="71" xfId="1" applyFont="1" applyFill="1" applyBorder="1" applyAlignment="1">
      <alignment vertical="center" wrapText="1" shrinkToFit="1"/>
    </xf>
    <xf numFmtId="0" fontId="6" fillId="5" borderId="72" xfId="1" applyFont="1" applyFill="1" applyBorder="1" applyAlignment="1">
      <alignment vertical="center" wrapText="1" shrinkToFit="1"/>
    </xf>
    <xf numFmtId="0" fontId="15" fillId="28" borderId="0" xfId="1" applyFont="1" applyFill="1" applyAlignment="1" applyProtection="1">
      <alignment vertical="center" shrinkToFit="1"/>
      <protection locked="0"/>
    </xf>
    <xf numFmtId="49" fontId="10" fillId="9" borderId="2" xfId="1" applyNumberFormat="1" applyFont="1" applyFill="1" applyBorder="1" applyAlignment="1">
      <alignment horizontal="center" vertical="center" wrapText="1"/>
    </xf>
    <xf numFmtId="49" fontId="10" fillId="9" borderId="7" xfId="1" applyNumberFormat="1" applyFont="1" applyFill="1" applyBorder="1" applyAlignment="1">
      <alignment horizontal="center" vertical="center"/>
    </xf>
    <xf numFmtId="49" fontId="8" fillId="9" borderId="2" xfId="1" applyNumberFormat="1" applyFont="1" applyFill="1" applyBorder="1" applyAlignment="1">
      <alignment horizontal="center" vertical="center" wrapText="1"/>
    </xf>
    <xf numFmtId="49" fontId="8" fillId="9" borderId="7" xfId="1" applyNumberFormat="1" applyFont="1" applyFill="1" applyBorder="1" applyAlignment="1">
      <alignment horizontal="center" vertical="center"/>
    </xf>
    <xf numFmtId="0" fontId="19" fillId="14" borderId="3" xfId="1" applyFont="1" applyFill="1" applyBorder="1" applyAlignment="1">
      <alignment horizontal="center" vertical="center" wrapText="1"/>
    </xf>
    <xf numFmtId="0" fontId="19" fillId="14" borderId="56" xfId="1" applyFont="1" applyFill="1" applyBorder="1" applyAlignment="1">
      <alignment horizontal="center" vertical="center" wrapText="1"/>
    </xf>
    <xf numFmtId="0" fontId="19" fillId="14" borderId="30" xfId="1" applyFont="1" applyFill="1" applyBorder="1" applyAlignment="1">
      <alignment horizontal="center" vertical="center" wrapText="1"/>
    </xf>
    <xf numFmtId="0" fontId="19" fillId="14" borderId="68" xfId="1" applyFont="1" applyFill="1" applyBorder="1" applyAlignment="1">
      <alignment horizontal="center" vertical="center" wrapTex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0" fontId="15" fillId="0" borderId="56" xfId="1" applyFont="1" applyBorder="1" applyAlignment="1" applyProtection="1">
      <alignment horizontal="center" vertical="center" shrinkToFit="1"/>
      <protection locked="0"/>
    </xf>
    <xf numFmtId="0" fontId="15" fillId="0" borderId="67" xfId="1" applyFont="1" applyBorder="1" applyAlignment="1" applyProtection="1">
      <alignment horizontal="center" vertical="center" shrinkToFit="1"/>
      <protection locked="0"/>
    </xf>
    <xf numFmtId="0" fontId="15" fillId="0" borderId="30" xfId="1" applyFont="1" applyBorder="1" applyAlignment="1" applyProtection="1">
      <alignment horizontal="center" vertical="center" shrinkToFit="1"/>
      <protection locked="0"/>
    </xf>
    <xf numFmtId="0" fontId="15" fillId="0" borderId="68" xfId="1" applyFont="1" applyBorder="1" applyAlignment="1" applyProtection="1">
      <alignment horizontal="center" vertical="center" shrinkToFit="1"/>
      <protection locked="0"/>
    </xf>
    <xf numFmtId="0" fontId="15" fillId="0" borderId="3" xfId="1" applyFont="1" applyBorder="1" applyAlignment="1" applyProtection="1">
      <alignment horizontal="center" vertical="center" shrinkToFit="1"/>
      <protection locked="0"/>
    </xf>
    <xf numFmtId="0" fontId="15" fillId="0" borderId="57" xfId="1" applyFont="1" applyBorder="1" applyAlignment="1" applyProtection="1">
      <alignment horizontal="center" vertical="center" shrinkToFit="1"/>
      <protection locked="0"/>
    </xf>
    <xf numFmtId="49" fontId="11" fillId="10" borderId="0" xfId="1" applyNumberFormat="1" applyFont="1" applyFill="1" applyAlignment="1" applyProtection="1">
      <alignment horizontal="center" vertical="center" wrapText="1" shrinkToFit="1"/>
      <protection locked="0"/>
    </xf>
    <xf numFmtId="0" fontId="13" fillId="12" borderId="1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49" fontId="11" fillId="10" borderId="0" xfId="1" applyNumberFormat="1" applyFont="1" applyFill="1" applyAlignment="1" applyProtection="1">
      <alignment horizontal="center" vertical="center" shrinkToFit="1"/>
      <protection locked="0"/>
    </xf>
    <xf numFmtId="0" fontId="12" fillId="2" borderId="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/>
    </xf>
    <xf numFmtId="49" fontId="33" fillId="29" borderId="4" xfId="1" applyNumberFormat="1" applyFont="1" applyFill="1" applyBorder="1" applyAlignment="1">
      <alignment horizontal="center" vertical="center" wrapText="1"/>
    </xf>
    <xf numFmtId="49" fontId="33" fillId="29" borderId="73" xfId="1" applyNumberFormat="1" applyFont="1" applyFill="1" applyBorder="1" applyAlignment="1">
      <alignment horizontal="center" vertical="center"/>
    </xf>
    <xf numFmtId="0" fontId="6" fillId="11" borderId="1" xfId="1" applyFont="1" applyFill="1" applyBorder="1" applyAlignment="1">
      <alignment horizontal="center" vertical="center"/>
    </xf>
    <xf numFmtId="0" fontId="6" fillId="11" borderId="6" xfId="1" applyFont="1" applyFill="1" applyBorder="1" applyAlignment="1">
      <alignment horizontal="center" vertical="center"/>
    </xf>
    <xf numFmtId="0" fontId="12" fillId="11" borderId="5" xfId="1" applyFont="1" applyFill="1" applyBorder="1" applyAlignment="1">
      <alignment horizontal="center" vertical="center" wrapText="1"/>
    </xf>
    <xf numFmtId="0" fontId="12" fillId="11" borderId="8" xfId="1" applyFont="1" applyFill="1" applyBorder="1" applyAlignment="1">
      <alignment horizontal="center" vertical="center"/>
    </xf>
    <xf numFmtId="0" fontId="12" fillId="12" borderId="5" xfId="1" applyFont="1" applyFill="1" applyBorder="1" applyAlignment="1">
      <alignment horizontal="center" vertical="center" wrapText="1"/>
    </xf>
    <xf numFmtId="0" fontId="12" fillId="12" borderId="8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6" fillId="26" borderId="1" xfId="1" applyFont="1" applyFill="1" applyBorder="1" applyAlignment="1">
      <alignment horizontal="center" vertical="center" shrinkToFit="1"/>
    </xf>
    <xf numFmtId="0" fontId="6" fillId="26" borderId="6" xfId="1" applyFont="1" applyFill="1" applyBorder="1" applyAlignment="1">
      <alignment horizontal="center" vertical="center" shrinkToFit="1"/>
    </xf>
    <xf numFmtId="0" fontId="8" fillId="9" borderId="2" xfId="1" applyFont="1" applyFill="1" applyBorder="1" applyAlignment="1">
      <alignment horizontal="center" vertical="center" shrinkToFit="1"/>
    </xf>
    <xf numFmtId="0" fontId="8" fillId="9" borderId="7" xfId="1" applyFont="1" applyFill="1" applyBorder="1" applyAlignment="1">
      <alignment horizontal="center" vertical="center" shrinkToFit="1"/>
    </xf>
    <xf numFmtId="49" fontId="8" fillId="9" borderId="64" xfId="1" applyNumberFormat="1" applyFont="1" applyFill="1" applyBorder="1" applyAlignment="1">
      <alignment horizontal="center" vertical="center"/>
    </xf>
    <xf numFmtId="49" fontId="8" fillId="9" borderId="63" xfId="1" applyNumberFormat="1" applyFont="1" applyFill="1" applyBorder="1" applyAlignment="1">
      <alignment horizontal="center" vertical="center"/>
    </xf>
    <xf numFmtId="49" fontId="8" fillId="9" borderId="62" xfId="1" applyNumberFormat="1" applyFont="1" applyFill="1" applyBorder="1" applyAlignment="1">
      <alignment horizontal="center" vertical="center"/>
    </xf>
    <xf numFmtId="49" fontId="8" fillId="9" borderId="2" xfId="1" applyNumberFormat="1" applyFont="1" applyFill="1" applyBorder="1" applyAlignment="1">
      <alignment horizontal="center" vertical="center"/>
    </xf>
    <xf numFmtId="49" fontId="9" fillId="9" borderId="2" xfId="0" applyNumberFormat="1" applyFont="1" applyFill="1" applyBorder="1" applyAlignment="1">
      <alignment horizontal="center" vertical="center" wrapText="1"/>
    </xf>
    <xf numFmtId="49" fontId="9" fillId="9" borderId="7" xfId="0" applyNumberFormat="1" applyFont="1" applyFill="1" applyBorder="1" applyAlignment="1">
      <alignment horizontal="center" vertical="center"/>
    </xf>
    <xf numFmtId="0" fontId="6" fillId="0" borderId="0" xfId="1" applyFont="1" applyAlignment="1" applyProtection="1">
      <alignment horizontal="center" vertical="center" shrinkToFit="1"/>
      <protection locked="0"/>
    </xf>
    <xf numFmtId="0" fontId="32" fillId="27" borderId="58" xfId="0" applyFont="1" applyFill="1" applyBorder="1" applyAlignment="1">
      <alignment horizontal="center" vertical="center"/>
    </xf>
    <xf numFmtId="0" fontId="32" fillId="27" borderId="59" xfId="0" applyFont="1" applyFill="1" applyBorder="1" applyAlignment="1">
      <alignment horizontal="center" vertical="center"/>
    </xf>
    <xf numFmtId="0" fontId="32" fillId="29" borderId="0" xfId="0" applyFont="1" applyFill="1" applyAlignment="1">
      <alignment horizontal="center" vertical="center"/>
    </xf>
    <xf numFmtId="0" fontId="32" fillId="29" borderId="58" xfId="0" applyFont="1" applyFill="1" applyBorder="1" applyAlignment="1">
      <alignment horizontal="center" vertical="center" shrinkToFit="1"/>
    </xf>
    <xf numFmtId="0" fontId="32" fillId="29" borderId="59" xfId="0" applyFont="1" applyFill="1" applyBorder="1" applyAlignment="1">
      <alignment horizontal="center" vertical="center" shrinkToFit="1"/>
    </xf>
    <xf numFmtId="0" fontId="32" fillId="29" borderId="60" xfId="0" applyFont="1" applyFill="1" applyBorder="1" applyAlignment="1">
      <alignment horizontal="center" vertical="center" shrinkToFit="1"/>
    </xf>
    <xf numFmtId="0" fontId="6" fillId="0" borderId="67" xfId="1" applyFont="1" applyBorder="1" applyAlignment="1" applyProtection="1">
      <alignment horizontal="center" vertical="center"/>
      <protection locked="0"/>
    </xf>
    <xf numFmtId="0" fontId="6" fillId="0" borderId="30" xfId="1" applyFont="1" applyBorder="1" applyAlignment="1" applyProtection="1">
      <alignment horizontal="center" vertical="center"/>
      <protection locked="0"/>
    </xf>
    <xf numFmtId="0" fontId="6" fillId="0" borderId="31" xfId="1" applyFont="1" applyBorder="1" applyAlignment="1" applyProtection="1">
      <alignment horizontal="center" vertical="center"/>
      <protection locked="0"/>
    </xf>
    <xf numFmtId="0" fontId="20" fillId="0" borderId="0" xfId="1" applyFont="1" applyAlignment="1">
      <alignment horizontal="center" vertical="center"/>
    </xf>
    <xf numFmtId="0" fontId="19" fillId="28" borderId="28" xfId="1" applyFont="1" applyFill="1" applyBorder="1" applyAlignment="1">
      <alignment horizontal="center" vertical="center" shrinkToFit="1"/>
    </xf>
    <xf numFmtId="0" fontId="19" fillId="28" borderId="4" xfId="1" applyFont="1" applyFill="1" applyBorder="1" applyAlignment="1">
      <alignment horizontal="center" vertical="center" shrinkToFit="1"/>
    </xf>
    <xf numFmtId="0" fontId="19" fillId="20" borderId="2" xfId="1" applyFont="1" applyFill="1" applyBorder="1" applyAlignment="1">
      <alignment horizontal="center" vertical="center" shrinkToFit="1"/>
    </xf>
    <xf numFmtId="0" fontId="18" fillId="0" borderId="76" xfId="1" applyFont="1" applyBorder="1" applyAlignment="1" applyProtection="1">
      <alignment horizontal="center" vertical="center" shrinkToFit="1"/>
      <protection locked="0"/>
    </xf>
    <xf numFmtId="0" fontId="18" fillId="0" borderId="28" xfId="1" applyFont="1" applyBorder="1" applyAlignment="1" applyProtection="1">
      <alignment horizontal="center" vertical="center" shrinkToFit="1"/>
      <protection locked="0"/>
    </xf>
    <xf numFmtId="0" fontId="18" fillId="0" borderId="75" xfId="1" applyFont="1" applyBorder="1" applyAlignment="1" applyProtection="1">
      <alignment horizontal="center" vertical="center" shrinkToFit="1"/>
      <protection locked="0"/>
    </xf>
    <xf numFmtId="0" fontId="15" fillId="28" borderId="28" xfId="1" applyFont="1" applyFill="1" applyBorder="1" applyAlignment="1" applyProtection="1">
      <alignment horizontal="center" vertical="center" shrinkToFit="1"/>
      <protection locked="0"/>
    </xf>
    <xf numFmtId="14" fontId="6" fillId="5" borderId="70" xfId="1" applyNumberFormat="1" applyFont="1" applyFill="1" applyBorder="1" applyAlignment="1">
      <alignment horizontal="center" vertical="center"/>
    </xf>
    <xf numFmtId="14" fontId="6" fillId="5" borderId="72" xfId="1" applyNumberFormat="1" applyFont="1" applyFill="1" applyBorder="1" applyAlignment="1">
      <alignment horizontal="center" vertical="center"/>
    </xf>
    <xf numFmtId="0" fontId="19" fillId="14" borderId="27" xfId="1" applyFont="1" applyFill="1" applyBorder="1" applyAlignment="1">
      <alignment horizontal="center" vertical="center"/>
    </xf>
    <xf numFmtId="0" fontId="19" fillId="14" borderId="75" xfId="1" applyFont="1" applyFill="1" applyBorder="1" applyAlignment="1">
      <alignment horizontal="center" vertical="center"/>
    </xf>
    <xf numFmtId="0" fontId="19" fillId="28" borderId="28" xfId="1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19" fillId="0" borderId="28" xfId="1" applyFont="1" applyBorder="1" applyAlignment="1" applyProtection="1">
      <alignment horizontal="center" vertical="center" shrinkToFit="1"/>
      <protection locked="0"/>
    </xf>
    <xf numFmtId="0" fontId="19" fillId="0" borderId="75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colors>
    <mruColors>
      <color rgb="FF0066FF"/>
      <color rgb="FFCCFFFF"/>
      <color rgb="FF00FFFF"/>
      <color rgb="FF66FF66"/>
      <color rgb="FF99CCFF"/>
      <color rgb="FF99FF99"/>
      <color rgb="FF99FFCC"/>
      <color rgb="FF66FFFF"/>
      <color rgb="FF33CC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67235</xdr:colOff>
      <xdr:row>0</xdr:row>
      <xdr:rowOff>78441</xdr:rowOff>
    </xdr:from>
    <xdr:to>
      <xdr:col>30</xdr:col>
      <xdr:colOff>694765</xdr:colOff>
      <xdr:row>2</xdr:row>
      <xdr:rowOff>56030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21588" y="78441"/>
          <a:ext cx="7709648" cy="717177"/>
        </a:xfrm>
        <a:prstGeom prst="roundRect">
          <a:avLst/>
        </a:prstGeom>
        <a:ln w="254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薄黄色のところは，「申し込み手順」にしたがってください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白いところは，選択または入力してください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  <xdr:twoCellAnchor>
    <xdr:from>
      <xdr:col>54</xdr:col>
      <xdr:colOff>162485</xdr:colOff>
      <xdr:row>0</xdr:row>
      <xdr:rowOff>40822</xdr:rowOff>
    </xdr:from>
    <xdr:to>
      <xdr:col>58</xdr:col>
      <xdr:colOff>437030</xdr:colOff>
      <xdr:row>12</xdr:row>
      <xdr:rowOff>54429</xdr:rowOff>
    </xdr:to>
    <xdr:sp macro="" textlink="">
      <xdr:nvSpPr>
        <xdr:cNvPr id="3" name="四角形: 角を丸くする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060956" y="40822"/>
          <a:ext cx="3008780" cy="3644313"/>
        </a:xfrm>
        <a:prstGeom prst="roundRect">
          <a:avLst>
            <a:gd name="adj" fmla="val 1229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薄黄色のところは，</a:t>
          </a:r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別紙</a:t>
          </a:r>
          <a:r>
            <a:rPr kumimoji="1" lang="en-US" altLang="ja-JP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｢</a:t>
          </a:r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申し込み手順</a:t>
          </a:r>
          <a:r>
            <a:rPr kumimoji="1" lang="en-US" altLang="ja-JP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｣</a:t>
          </a:r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にしたがいシートをコピーして</a:t>
          </a:r>
          <a:endParaRPr kumimoji="1" lang="en-US" altLang="ja-JP" sz="24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｢</a:t>
          </a:r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値の貼り付け</a:t>
          </a:r>
          <a:r>
            <a:rPr kumimoji="1" lang="en-US" altLang="ja-JP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｣</a:t>
          </a:r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をしてください</a:t>
          </a:r>
        </a:p>
      </xdr:txBody>
    </xdr:sp>
    <xdr:clientData/>
  </xdr:twoCellAnchor>
  <xdr:twoCellAnchor>
    <xdr:from>
      <xdr:col>54</xdr:col>
      <xdr:colOff>162485</xdr:colOff>
      <xdr:row>12</xdr:row>
      <xdr:rowOff>192101</xdr:rowOff>
    </xdr:from>
    <xdr:to>
      <xdr:col>58</xdr:col>
      <xdr:colOff>448235</xdr:colOff>
      <xdr:row>26</xdr:row>
      <xdr:rowOff>25613</xdr:rowOff>
    </xdr:to>
    <xdr:sp macro="" textlink="">
      <xdr:nvSpPr>
        <xdr:cNvPr id="6" name="四角形: 角を丸くする 1">
          <a:extLst>
            <a:ext uri="{FF2B5EF4-FFF2-40B4-BE49-F238E27FC236}">
              <a16:creationId xmlns:a16="http://schemas.microsoft.com/office/drawing/2014/main" id="{9C980E38-3A3B-10CE-F271-3E12C2A8F276}"/>
            </a:ext>
          </a:extLst>
        </xdr:cNvPr>
        <xdr:cNvSpPr/>
      </xdr:nvSpPr>
      <xdr:spPr>
        <a:xfrm>
          <a:off x="17060956" y="3822807"/>
          <a:ext cx="3019985" cy="3240100"/>
        </a:xfrm>
        <a:prstGeom prst="roundRect">
          <a:avLst>
            <a:gd name="adj" fmla="val 1229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種目を選択すると３つの競技が表示されるので</a:t>
          </a:r>
          <a:r>
            <a:rPr kumimoji="1" lang="en-US" altLang="ja-JP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,</a:t>
          </a:r>
          <a:r>
            <a:rPr kumimoji="1" lang="ja-JP" altLang="en-US" sz="2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ベスト記録を入力してください</a:t>
          </a:r>
        </a:p>
      </xdr:txBody>
    </xdr:sp>
    <xdr:clientData/>
  </xdr:twoCellAnchor>
  <xdr:twoCellAnchor>
    <xdr:from>
      <xdr:col>0</xdr:col>
      <xdr:colOff>347382</xdr:colOff>
      <xdr:row>6</xdr:row>
      <xdr:rowOff>56030</xdr:rowOff>
    </xdr:from>
    <xdr:to>
      <xdr:col>23</xdr:col>
      <xdr:colOff>414618</xdr:colOff>
      <xdr:row>8</xdr:row>
      <xdr:rowOff>89648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6A87089E-99D9-6DBB-5A3D-D20A05892C0B}"/>
            </a:ext>
          </a:extLst>
        </xdr:cNvPr>
        <xdr:cNvSpPr/>
      </xdr:nvSpPr>
      <xdr:spPr>
        <a:xfrm>
          <a:off x="347382" y="1916206"/>
          <a:ext cx="9995648" cy="437030"/>
        </a:xfrm>
        <a:prstGeom prst="roundRect">
          <a:avLst/>
        </a:prstGeom>
        <a:solidFill>
          <a:srgbClr val="0066FF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↓↓　</a:t>
          </a:r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別紙</a:t>
          </a:r>
          <a:r>
            <a:rPr kumimoji="1" lang="en-US" altLang="ja-JP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｢</a:t>
          </a:r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申し込み手順</a:t>
          </a:r>
          <a:r>
            <a:rPr kumimoji="1" lang="en-US" altLang="ja-JP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｣</a:t>
          </a:r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にしたがいシートをコピーして</a:t>
          </a:r>
          <a:r>
            <a:rPr kumimoji="1" lang="en-US" altLang="ja-JP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｢</a:t>
          </a:r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値の貼り付け</a:t>
          </a:r>
          <a:r>
            <a:rPr kumimoji="1" lang="en-US" altLang="ja-JP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｣</a:t>
          </a:r>
          <a:r>
            <a:rPr kumimoji="1" lang="ja-JP" altLang="en-US" sz="18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をしてください</a:t>
          </a:r>
          <a:r>
            <a:rPr kumimoji="1" lang="ja-JP" altLang="en-US" sz="14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↓↓</a:t>
          </a:r>
          <a:endParaRPr kumimoji="1" lang="ja-JP" altLang="en-US" sz="2000">
            <a:solidFill>
              <a:schemeClr val="bg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009&#35352;&#37682;&#20250;&#9314;\WEB\235005&#27491;&#21644;ent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印刷"/>
      <sheetName val="集計チェック"/>
      <sheetName val="データ"/>
      <sheetName val="data"/>
      <sheetName val="集計シート"/>
    </sheetNames>
    <sheetDataSet>
      <sheetData sheetId="0" refreshError="1"/>
      <sheetData sheetId="1"/>
      <sheetData sheetId="2"/>
      <sheetData sheetId="3">
        <row r="2">
          <cell r="B2" t="str">
            <v>一般高校男子100m</v>
          </cell>
          <cell r="F2" t="str">
            <v>一般高校女子100m</v>
          </cell>
        </row>
        <row r="3">
          <cell r="B3" t="str">
            <v>一般高校男子200m</v>
          </cell>
          <cell r="F3" t="str">
            <v>一般高校女子200m</v>
          </cell>
        </row>
        <row r="4">
          <cell r="B4" t="str">
            <v>一般高校男子400m</v>
          </cell>
          <cell r="F4" t="str">
            <v>一般高校女子400m</v>
          </cell>
        </row>
        <row r="5">
          <cell r="B5" t="str">
            <v>一般高校男子800m</v>
          </cell>
          <cell r="F5" t="str">
            <v>一般高校女子800m</v>
          </cell>
        </row>
        <row r="6">
          <cell r="B6" t="str">
            <v>一般高校男子1500m</v>
          </cell>
          <cell r="F6" t="str">
            <v>一般高校女子1500m</v>
          </cell>
        </row>
        <row r="7">
          <cell r="B7" t="str">
            <v>一般高校男子5000m</v>
          </cell>
          <cell r="F7" t="str">
            <v>一般高校女子3000m</v>
          </cell>
        </row>
        <row r="8">
          <cell r="B8" t="str">
            <v>一般高校男子110mH</v>
          </cell>
          <cell r="F8" t="str">
            <v>一般高校女子100mH</v>
          </cell>
        </row>
        <row r="9">
          <cell r="B9" t="str">
            <v>一般高校男子400mH</v>
          </cell>
          <cell r="F9" t="str">
            <v>一般高校女子400mH</v>
          </cell>
        </row>
        <row r="10">
          <cell r="B10" t="str">
            <v>一般高校男子4X100mR</v>
          </cell>
          <cell r="F10" t="str">
            <v>一般高校女子4X100mR</v>
          </cell>
        </row>
        <row r="11">
          <cell r="B11" t="str">
            <v>一般高校男子走高跳</v>
          </cell>
          <cell r="F11" t="str">
            <v>一般高校女子走高跳</v>
          </cell>
        </row>
        <row r="12">
          <cell r="B12" t="str">
            <v>一般高校男子棒高跳</v>
          </cell>
          <cell r="F12" t="str">
            <v>一般高校女子棒高跳</v>
          </cell>
        </row>
        <row r="13">
          <cell r="B13" t="str">
            <v>一般高校男子走幅跳</v>
          </cell>
          <cell r="F13" t="str">
            <v>一般高校女子走幅跳</v>
          </cell>
        </row>
        <row r="14">
          <cell r="B14" t="str">
            <v>一般高校男子三段跳</v>
          </cell>
          <cell r="F14" t="str">
            <v>一般高校女子三段跳</v>
          </cell>
        </row>
        <row r="15">
          <cell r="B15" t="str">
            <v>高校男子砲丸投</v>
          </cell>
          <cell r="F15" t="str">
            <v>一般高校女子砲丸投</v>
          </cell>
        </row>
        <row r="16">
          <cell r="B16" t="str">
            <v>一般男子砲丸投</v>
          </cell>
          <cell r="F16" t="str">
            <v>中学1年女子100m</v>
          </cell>
        </row>
        <row r="17">
          <cell r="B17" t="str">
            <v>中学1年男子100m</v>
          </cell>
          <cell r="F17" t="str">
            <v>中学女子100m</v>
          </cell>
        </row>
        <row r="18">
          <cell r="B18" t="str">
            <v>中学男子100m</v>
          </cell>
          <cell r="F18" t="str">
            <v>中学女子200m</v>
          </cell>
        </row>
        <row r="19">
          <cell r="B19" t="str">
            <v>中学男子200m</v>
          </cell>
          <cell r="F19" t="str">
            <v>中学女子800m</v>
          </cell>
        </row>
        <row r="20">
          <cell r="B20" t="str">
            <v>中学男子400m</v>
          </cell>
          <cell r="F20" t="str">
            <v>中学女子1500m</v>
          </cell>
        </row>
        <row r="21">
          <cell r="B21" t="str">
            <v>中学男子800m</v>
          </cell>
          <cell r="F21" t="str">
            <v>中学女子100mMH</v>
          </cell>
        </row>
        <row r="22">
          <cell r="B22" t="str">
            <v>中学男子1500m</v>
          </cell>
          <cell r="F22" t="str">
            <v>中学女子4X100mR</v>
          </cell>
        </row>
        <row r="23">
          <cell r="B23" t="str">
            <v>中学男子3000m</v>
          </cell>
          <cell r="F23" t="str">
            <v>中学女子走高跳</v>
          </cell>
        </row>
        <row r="24">
          <cell r="B24" t="str">
            <v>中学男子110mYH</v>
          </cell>
          <cell r="F24" t="str">
            <v>中学女子棒高跳</v>
          </cell>
        </row>
        <row r="25">
          <cell r="B25" t="str">
            <v>中学男子4X100mR</v>
          </cell>
          <cell r="F25" t="str">
            <v>中学1年女子走幅跳</v>
          </cell>
        </row>
        <row r="26">
          <cell r="B26" t="str">
            <v>中学男子走高跳</v>
          </cell>
          <cell r="F26" t="str">
            <v>中学女子走幅跳</v>
          </cell>
        </row>
        <row r="27">
          <cell r="B27" t="str">
            <v>中学男子棒高跳</v>
          </cell>
          <cell r="F27" t="str">
            <v>中学女子三段跳</v>
          </cell>
        </row>
        <row r="28">
          <cell r="B28" t="str">
            <v>中学1年男子走幅跳</v>
          </cell>
          <cell r="F28" t="str">
            <v>中学女子砲丸投</v>
          </cell>
        </row>
        <row r="29">
          <cell r="B29" t="str">
            <v>中学男子走幅跳</v>
          </cell>
          <cell r="F29" t="str">
            <v>小学1年女子60m</v>
          </cell>
        </row>
        <row r="30">
          <cell r="B30" t="str">
            <v>中学男子三段跳</v>
          </cell>
          <cell r="F30" t="str">
            <v>小学2年女子60m</v>
          </cell>
        </row>
        <row r="31">
          <cell r="B31" t="str">
            <v>中学男子砲丸投</v>
          </cell>
          <cell r="F31" t="str">
            <v>小学3年女子60m</v>
          </cell>
        </row>
        <row r="32">
          <cell r="B32" t="str">
            <v>小学1年男子60m</v>
          </cell>
          <cell r="F32" t="str">
            <v>小学4年女子100m</v>
          </cell>
        </row>
        <row r="33">
          <cell r="B33" t="str">
            <v>小学2年男子60m</v>
          </cell>
          <cell r="F33" t="str">
            <v>小学5年女子100m</v>
          </cell>
        </row>
        <row r="34">
          <cell r="B34" t="str">
            <v>小学3年男子60m</v>
          </cell>
          <cell r="F34" t="str">
            <v>小学6年女子100m</v>
          </cell>
        </row>
        <row r="35">
          <cell r="B35" t="str">
            <v>小学4年男子100m</v>
          </cell>
          <cell r="F35" t="str">
            <v>小学女子800m</v>
          </cell>
        </row>
        <row r="36">
          <cell r="B36" t="str">
            <v>小学5年男子100m</v>
          </cell>
          <cell r="F36" t="str">
            <v>小学女子80mH</v>
          </cell>
        </row>
        <row r="37">
          <cell r="B37" t="str">
            <v>小学6年男子100m</v>
          </cell>
          <cell r="F37" t="str">
            <v>小学女子4X100mR</v>
          </cell>
        </row>
        <row r="38">
          <cell r="B38" t="str">
            <v>小学男子800m</v>
          </cell>
          <cell r="F38" t="str">
            <v>小学女子走高跳</v>
          </cell>
        </row>
        <row r="39">
          <cell r="B39" t="str">
            <v>小学男子80mH</v>
          </cell>
          <cell r="F39" t="str">
            <v>小学女子走幅跳</v>
          </cell>
        </row>
        <row r="40">
          <cell r="B40" t="str">
            <v>小学男子4X100mR</v>
          </cell>
          <cell r="F40" t="str">
            <v>小学女子ジャベボール投</v>
          </cell>
        </row>
        <row r="41">
          <cell r="B41" t="str">
            <v>小学男子走高跳</v>
          </cell>
          <cell r="F41" t="str">
            <v>小学混合4X100mR</v>
          </cell>
        </row>
        <row r="42">
          <cell r="B42" t="str">
            <v>小学男子走幅跳</v>
          </cell>
        </row>
        <row r="43">
          <cell r="B43" t="str">
            <v>小学男子ジャベボール投</v>
          </cell>
        </row>
        <row r="44">
          <cell r="B44" t="str">
            <v>小学混合4X100mR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13"/>
  <sheetViews>
    <sheetView showRowColHeaders="0" tabSelected="1" view="pageBreakPreview" zoomScale="70" zoomScaleNormal="70" zoomScaleSheetLayoutView="70" workbookViewId="0">
      <selection activeCell="F5" sqref="F5:I5"/>
    </sheetView>
  </sheetViews>
  <sheetFormatPr defaultRowHeight="19.5" x14ac:dyDescent="0.4"/>
  <cols>
    <col min="1" max="1" width="5.5" bestFit="1" customWidth="1"/>
    <col min="2" max="2" width="4.625" customWidth="1"/>
    <col min="3" max="3" width="9.625" customWidth="1"/>
    <col min="4" max="4" width="7.5" customWidth="1"/>
    <col min="5" max="5" width="7.5" bestFit="1" customWidth="1"/>
    <col min="6" max="6" width="4.625" customWidth="1"/>
    <col min="7" max="7" width="6.5" bestFit="1" customWidth="1"/>
    <col min="8" max="8" width="5.625" bestFit="1" customWidth="1"/>
    <col min="9" max="10" width="8" customWidth="1"/>
    <col min="11" max="11" width="3.625" customWidth="1"/>
    <col min="12" max="14" width="4.625" customWidth="1"/>
    <col min="15" max="17" width="6.625" customWidth="1"/>
    <col min="18" max="18" width="5.625" customWidth="1"/>
    <col min="19" max="19" width="4.625" customWidth="1"/>
    <col min="20" max="20" width="9.5" bestFit="1" customWidth="1"/>
    <col min="21" max="21" width="4.625" customWidth="1"/>
    <col min="22" max="22" width="3.875" bestFit="1" customWidth="1"/>
    <col min="23" max="23" width="6.5" bestFit="1" customWidth="1"/>
    <col min="24" max="24" width="4.625" customWidth="1"/>
    <col min="25" max="25" width="27.25" style="101" customWidth="1"/>
    <col min="26" max="26" width="7.5" style="13" bestFit="1" customWidth="1"/>
    <col min="27" max="27" width="10" style="13" bestFit="1" customWidth="1"/>
    <col min="28" max="28" width="7.5" style="13" bestFit="1" customWidth="1"/>
    <col min="29" max="29" width="10" style="13" customWidth="1"/>
    <col min="30" max="30" width="7.5" style="13" bestFit="1" customWidth="1"/>
    <col min="31" max="31" width="10" style="13" customWidth="1"/>
    <col min="32" max="32" width="9" hidden="1" customWidth="1"/>
    <col min="33" max="33" width="2.875" style="72" hidden="1" customWidth="1"/>
    <col min="34" max="39" width="5.75" style="72" hidden="1" customWidth="1"/>
    <col min="40" max="40" width="3.5" style="72" hidden="1" customWidth="1"/>
    <col min="41" max="41" width="12.125" style="72" hidden="1" customWidth="1"/>
    <col min="42" max="42" width="4.5" style="72" hidden="1" customWidth="1"/>
    <col min="43" max="43" width="25.25" style="167" hidden="1" customWidth="1"/>
    <col min="44" max="44" width="4.75" style="83" hidden="1" customWidth="1"/>
    <col min="45" max="45" width="9" style="13" hidden="1" customWidth="1"/>
    <col min="46" max="47" width="3.5" style="83" hidden="1" customWidth="1"/>
    <col min="48" max="48" width="5.5" style="83" hidden="1" customWidth="1"/>
    <col min="49" max="50" width="3.5" style="83" hidden="1" customWidth="1"/>
    <col min="51" max="54" width="9" style="83" hidden="1" customWidth="1"/>
  </cols>
  <sheetData>
    <row r="1" spans="1:66" s="66" customFormat="1" ht="29.25" customHeight="1" x14ac:dyDescent="0.15">
      <c r="A1" s="199" t="s">
        <v>149</v>
      </c>
      <c r="B1" s="200"/>
      <c r="C1" s="200"/>
      <c r="D1" s="201"/>
      <c r="E1" s="194" t="s">
        <v>150</v>
      </c>
      <c r="F1" s="194"/>
      <c r="G1" s="202" t="s">
        <v>332</v>
      </c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4"/>
      <c r="U1" s="190"/>
      <c r="V1" s="191"/>
      <c r="W1" s="191"/>
      <c r="X1" s="191"/>
      <c r="Y1" s="96"/>
      <c r="Z1" s="195"/>
      <c r="AA1" s="195"/>
      <c r="AB1" s="195"/>
      <c r="AC1" s="97"/>
      <c r="AD1" s="93"/>
      <c r="AE1" s="93"/>
      <c r="AF1"/>
      <c r="AG1" s="73"/>
      <c r="AH1" s="72" t="s">
        <v>283</v>
      </c>
      <c r="AI1" s="72" t="s">
        <v>284</v>
      </c>
      <c r="AJ1" s="72" t="s">
        <v>285</v>
      </c>
      <c r="AK1" s="72" t="s">
        <v>286</v>
      </c>
      <c r="AL1" s="72" t="s">
        <v>287</v>
      </c>
      <c r="AM1" s="74"/>
      <c r="AN1" s="74"/>
      <c r="AO1" s="74"/>
      <c r="AP1" s="75"/>
      <c r="AQ1" s="99"/>
      <c r="AR1" s="99"/>
      <c r="AS1" s="83" t="s">
        <v>157</v>
      </c>
      <c r="AT1" s="107"/>
      <c r="AU1" s="107"/>
      <c r="AV1" s="107"/>
      <c r="AW1" s="107"/>
      <c r="AX1" s="107"/>
      <c r="AY1" s="107"/>
      <c r="AZ1" s="107"/>
      <c r="BA1" s="107"/>
      <c r="BB1" s="107"/>
      <c r="BC1" s="84"/>
      <c r="BD1" s="84"/>
      <c r="BE1" s="76"/>
      <c r="BF1" s="77"/>
      <c r="BG1" s="78"/>
      <c r="BH1" s="250"/>
      <c r="BI1" s="250"/>
      <c r="BJ1" s="63"/>
      <c r="BK1" s="64"/>
      <c r="BL1" s="65"/>
      <c r="BM1" s="65"/>
      <c r="BN1" s="65"/>
    </row>
    <row r="2" spans="1:66" s="66" customFormat="1" ht="29.25" customHeight="1" x14ac:dyDescent="0.15">
      <c r="A2" s="196">
        <f>AS2</f>
        <v>0</v>
      </c>
      <c r="B2" s="197"/>
      <c r="C2" s="197"/>
      <c r="D2" s="198"/>
      <c r="E2" s="194" t="s">
        <v>152</v>
      </c>
      <c r="F2" s="194"/>
      <c r="G2" s="268">
        <v>45964</v>
      </c>
      <c r="H2" s="269"/>
      <c r="I2" s="161" t="s">
        <v>153</v>
      </c>
      <c r="J2" s="205" t="s">
        <v>333</v>
      </c>
      <c r="K2" s="206"/>
      <c r="L2" s="206"/>
      <c r="M2" s="206"/>
      <c r="N2" s="206"/>
      <c r="O2" s="206"/>
      <c r="P2" s="206"/>
      <c r="Q2" s="206"/>
      <c r="R2" s="206"/>
      <c r="S2" s="206"/>
      <c r="T2" s="207"/>
      <c r="U2" s="190"/>
      <c r="V2" s="192"/>
      <c r="W2" s="192"/>
      <c r="X2" s="192"/>
      <c r="Y2" s="96"/>
      <c r="Z2" s="208"/>
      <c r="AA2" s="208"/>
      <c r="AB2" s="208"/>
      <c r="AC2" s="97"/>
      <c r="AD2" s="98"/>
      <c r="AE2" s="98"/>
      <c r="AF2" s="82"/>
      <c r="AG2" s="79"/>
      <c r="AH2" s="72">
        <f>R14</f>
        <v>0</v>
      </c>
      <c r="AI2" s="72">
        <f>L5</f>
        <v>0</v>
      </c>
      <c r="AJ2" s="72">
        <f>S14</f>
        <v>0</v>
      </c>
      <c r="AK2" s="72">
        <f>Q14</f>
        <v>0</v>
      </c>
      <c r="AL2" s="72">
        <f>L6</f>
        <v>0</v>
      </c>
      <c r="AM2" s="74"/>
      <c r="AN2" s="74"/>
      <c r="AO2" s="74"/>
      <c r="AP2" s="75"/>
      <c r="AQ2" s="166"/>
      <c r="AR2" s="105"/>
      <c r="AS2" s="83">
        <f>SUM(AS14:AS113)</f>
        <v>0</v>
      </c>
      <c r="AT2" s="108"/>
      <c r="AU2" s="108"/>
      <c r="AV2" s="108"/>
      <c r="AW2" s="108"/>
      <c r="AX2" s="108"/>
      <c r="AY2" s="108"/>
      <c r="AZ2" s="109"/>
      <c r="BA2" s="110"/>
      <c r="BB2" s="110"/>
      <c r="BC2" s="85"/>
      <c r="BD2" s="85"/>
      <c r="BE2" s="76"/>
      <c r="BF2" s="77"/>
      <c r="BG2" s="80"/>
      <c r="BH2" s="260"/>
      <c r="BI2" s="260"/>
      <c r="BJ2" s="63"/>
      <c r="BK2" s="64"/>
      <c r="BL2" s="65"/>
      <c r="BM2" s="65"/>
      <c r="BN2" s="65"/>
    </row>
    <row r="3" spans="1:66" ht="10.5" customHeight="1" x14ac:dyDescent="0.4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100"/>
      <c r="Z3" s="94"/>
      <c r="AA3" s="94"/>
      <c r="AB3" s="94"/>
      <c r="AC3" s="94"/>
      <c r="AD3" s="94"/>
      <c r="AE3" s="94"/>
      <c r="AH3" s="170"/>
      <c r="AI3" s="171" t="s">
        <v>288</v>
      </c>
      <c r="AJ3" s="171" t="s">
        <v>295</v>
      </c>
      <c r="AK3" s="171" t="s">
        <v>296</v>
      </c>
      <c r="AL3" s="171" t="s">
        <v>297</v>
      </c>
      <c r="AM3" s="171" t="s">
        <v>298</v>
      </c>
      <c r="AN3" s="171" t="s">
        <v>299</v>
      </c>
      <c r="AO3" s="171" t="s">
        <v>300</v>
      </c>
      <c r="AP3" s="171" t="s">
        <v>301</v>
      </c>
      <c r="AQ3" s="172" t="s">
        <v>296</v>
      </c>
      <c r="AR3" s="171" t="s">
        <v>297</v>
      </c>
      <c r="AS3" s="171" t="s">
        <v>298</v>
      </c>
      <c r="AT3" s="171" t="s">
        <v>299</v>
      </c>
      <c r="AU3" s="171" t="s">
        <v>300</v>
      </c>
      <c r="AV3" s="171" t="s">
        <v>301</v>
      </c>
    </row>
    <row r="4" spans="1:66" ht="17.25" customHeight="1" thickBot="1" x14ac:dyDescent="0.45">
      <c r="A4" s="93"/>
      <c r="B4" s="93"/>
      <c r="C4" s="93"/>
      <c r="D4" s="253" t="s">
        <v>317</v>
      </c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92"/>
      <c r="AH4" s="173" t="s">
        <v>289</v>
      </c>
      <c r="AI4" s="171"/>
      <c r="AJ4" s="171"/>
      <c r="AK4" s="171">
        <f>COUNTIF($AY$14:$AY$113,11100)</f>
        <v>0</v>
      </c>
      <c r="AL4" s="171">
        <f>COUNTIF($AY$14:$AY$113,11300)</f>
        <v>0</v>
      </c>
      <c r="AM4" s="171">
        <f>COUNTIF($AY$14:$AY$113,11400)</f>
        <v>0</v>
      </c>
      <c r="AN4" s="171">
        <f>COUNTIF($AY$14:$AY$113,11500)</f>
        <v>0</v>
      </c>
      <c r="AO4" s="171">
        <f>COUNTIF($AY$14:$AY$113,11600)</f>
        <v>0</v>
      </c>
      <c r="AP4" s="171"/>
      <c r="AQ4" s="171">
        <f>COUNTIF($AY$14:$AY$113,21100)</f>
        <v>0</v>
      </c>
      <c r="AR4" s="171">
        <f>COUNTIF($AY$14:$AY$113,21300)</f>
        <v>0</v>
      </c>
      <c r="AS4" s="171">
        <f>COUNTIF($AY$14:$AY$113,21400)</f>
        <v>0</v>
      </c>
      <c r="AT4" s="171">
        <f>COUNTIF($AY$14:$AY$113,21500)</f>
        <v>0</v>
      </c>
      <c r="AU4" s="171">
        <f>COUNTIF($AY$14:$AY$113,21600)</f>
        <v>0</v>
      </c>
      <c r="AV4" s="171"/>
    </row>
    <row r="5" spans="1:66" ht="30" customHeight="1" thickBot="1" x14ac:dyDescent="0.45">
      <c r="A5" s="95"/>
      <c r="B5" s="93"/>
      <c r="C5" s="93"/>
      <c r="D5" s="270" t="s">
        <v>151</v>
      </c>
      <c r="E5" s="271"/>
      <c r="F5" s="264"/>
      <c r="G5" s="265"/>
      <c r="H5" s="265"/>
      <c r="I5" s="266"/>
      <c r="J5" s="263" t="s">
        <v>154</v>
      </c>
      <c r="K5" s="263"/>
      <c r="L5" s="275"/>
      <c r="M5" s="275"/>
      <c r="N5" s="275"/>
      <c r="O5" s="275"/>
      <c r="P5" s="275"/>
      <c r="Q5" s="275"/>
      <c r="R5" s="276"/>
      <c r="S5" s="213" t="s">
        <v>318</v>
      </c>
      <c r="T5" s="214"/>
      <c r="U5" s="193" t="s">
        <v>319</v>
      </c>
      <c r="V5" s="217"/>
      <c r="W5" s="217"/>
      <c r="X5" s="218"/>
      <c r="Y5" s="222"/>
      <c r="Z5" s="217"/>
      <c r="AA5" s="217"/>
      <c r="AB5" s="217"/>
      <c r="AC5" s="217"/>
      <c r="AD5" s="217"/>
      <c r="AE5" s="223"/>
      <c r="AF5" s="72"/>
      <c r="AH5" s="173" t="s">
        <v>290</v>
      </c>
      <c r="AI5" s="171"/>
      <c r="AJ5" s="171"/>
      <c r="AK5" s="171">
        <f>COUNTIF($AY$14:$AY$113,12100)</f>
        <v>0</v>
      </c>
      <c r="AL5" s="171">
        <f>COUNTIF($AY$14:$AY$113,12300)</f>
        <v>0</v>
      </c>
      <c r="AM5" s="171">
        <f>COUNTIF($AY$14:$AY$113,12400)</f>
        <v>0</v>
      </c>
      <c r="AN5" s="171">
        <f>COUNTIF($AY$14:$AY$113,12500)</f>
        <v>0</v>
      </c>
      <c r="AO5" s="171">
        <f>COUNTIF($AY$14:$AY$113,12600)</f>
        <v>0</v>
      </c>
      <c r="AP5" s="171"/>
      <c r="AQ5" s="171">
        <f>COUNTIF($AY$14:$AY$113,22100)</f>
        <v>0</v>
      </c>
      <c r="AR5" s="171">
        <f>COUNTIF($AY$14:$AY$113,22300)</f>
        <v>0</v>
      </c>
      <c r="AS5" s="171">
        <f>COUNTIF($AY$14:$AY$113,22400)</f>
        <v>0</v>
      </c>
      <c r="AT5" s="171">
        <f>COUNTIF($AY$14:$AY$113,22500)</f>
        <v>0</v>
      </c>
      <c r="AU5" s="171">
        <f>COUNTIF($AY$14:$AY$113,22600)</f>
        <v>0</v>
      </c>
      <c r="AV5" s="171"/>
      <c r="AY5" s="114">
        <v>1</v>
      </c>
      <c r="AZ5" s="114">
        <v>1</v>
      </c>
    </row>
    <row r="6" spans="1:66" ht="30" customHeight="1" thickBot="1" x14ac:dyDescent="0.45">
      <c r="A6" s="95"/>
      <c r="B6" s="93"/>
      <c r="C6" s="93"/>
      <c r="D6" s="272"/>
      <c r="E6" s="272"/>
      <c r="F6" s="267"/>
      <c r="G6" s="267"/>
      <c r="H6" s="267"/>
      <c r="I6" s="267"/>
      <c r="J6" s="261"/>
      <c r="K6" s="261"/>
      <c r="L6" s="261"/>
      <c r="M6" s="261"/>
      <c r="N6" s="261"/>
      <c r="O6" s="261"/>
      <c r="P6" s="261"/>
      <c r="Q6" s="261"/>
      <c r="R6" s="262"/>
      <c r="S6" s="215" t="s">
        <v>155</v>
      </c>
      <c r="T6" s="216"/>
      <c r="U6" s="219"/>
      <c r="V6" s="220"/>
      <c r="W6" s="220"/>
      <c r="X6" s="220"/>
      <c r="Y6" s="220"/>
      <c r="Z6" s="221"/>
      <c r="AA6" s="126" t="s">
        <v>320</v>
      </c>
      <c r="AB6" s="257"/>
      <c r="AC6" s="258"/>
      <c r="AD6" s="258"/>
      <c r="AE6" s="259"/>
      <c r="AF6" s="72"/>
      <c r="AH6" s="173" t="s">
        <v>292</v>
      </c>
      <c r="AI6" s="171"/>
      <c r="AJ6" s="171"/>
      <c r="AK6" s="171">
        <f>COUNTIF($AY$14:$AY$113,14100)</f>
        <v>0</v>
      </c>
      <c r="AL6" s="171">
        <f>COUNTIF($AY$14:$AY$113,14300)</f>
        <v>0</v>
      </c>
      <c r="AM6" s="171">
        <f>COUNTIF($AY$14:$AY$113,14400)</f>
        <v>0</v>
      </c>
      <c r="AN6" s="171">
        <f>COUNTIF($AY$14:$AY$113,14500)</f>
        <v>0</v>
      </c>
      <c r="AO6" s="171">
        <f>COUNTIF($AY$14:$AY$113,14600)</f>
        <v>0</v>
      </c>
      <c r="AP6" s="171"/>
      <c r="AQ6" s="171">
        <f>COUNTIF($AY$14:$AY$113,24100)</f>
        <v>0</v>
      </c>
      <c r="AR6" s="171">
        <f>COUNTIF($AY$14:$AY$113,24300)</f>
        <v>0</v>
      </c>
      <c r="AS6" s="171">
        <f>COUNTIF($AY$14:$AY$113,24400)</f>
        <v>0</v>
      </c>
      <c r="AT6" s="171">
        <f>COUNTIF($AY$14:$AY$113,24500)</f>
        <v>0</v>
      </c>
      <c r="AU6" s="171">
        <f>COUNTIF($AY$14:$AY$113,24600)</f>
        <v>0</v>
      </c>
      <c r="AV6" s="171"/>
      <c r="AY6" s="83">
        <f>AY5+6</f>
        <v>7</v>
      </c>
      <c r="AZ6" s="83">
        <f>3*AZ5+6</f>
        <v>9</v>
      </c>
    </row>
    <row r="7" spans="1:66" ht="12" customHeight="1" thickBot="1" x14ac:dyDescent="0.45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100"/>
      <c r="Z7" s="94"/>
      <c r="AA7" s="94"/>
      <c r="AB7" s="94"/>
      <c r="AC7" s="94"/>
      <c r="AD7" s="94"/>
      <c r="AE7" s="94"/>
      <c r="AH7" s="173" t="s">
        <v>291</v>
      </c>
      <c r="AI7" s="171"/>
      <c r="AJ7" s="171"/>
      <c r="AK7" s="171">
        <f>COUNTIF($AY$14:$AY$113,15100)</f>
        <v>0</v>
      </c>
      <c r="AL7" s="171">
        <f>COUNTIF($AY$14:$AY$113,15300)</f>
        <v>0</v>
      </c>
      <c r="AM7" s="171">
        <f>COUNTIF($AY$14:$AY$113,15400)</f>
        <v>0</v>
      </c>
      <c r="AN7" s="171">
        <f>COUNTIF($AY$14:$AY$113,15500)</f>
        <v>0</v>
      </c>
      <c r="AO7" s="171">
        <f>COUNTIF($AY$14:$AY$113,15600)</f>
        <v>0</v>
      </c>
      <c r="AP7" s="171"/>
      <c r="AQ7" s="171">
        <f>COUNTIF($AY$14:$AY$113,25100)</f>
        <v>0</v>
      </c>
      <c r="AR7" s="171">
        <f>COUNTIF($AY$14:$AY$113,25300)</f>
        <v>0</v>
      </c>
      <c r="AS7" s="171">
        <f>COUNTIF($AY$14:$AY$113,25400)</f>
        <v>0</v>
      </c>
      <c r="AT7" s="171">
        <f>COUNTIF($AY$14:$AY$113,25500)</f>
        <v>0</v>
      </c>
      <c r="AU7" s="171">
        <f>COUNTIF($AY$14:$AY$113,25600)</f>
        <v>0</v>
      </c>
      <c r="AV7" s="171"/>
    </row>
    <row r="8" spans="1:66" ht="19.5" customHeight="1" thickBot="1" x14ac:dyDescent="0.45">
      <c r="A8" s="93"/>
      <c r="B8" s="251" t="s">
        <v>316</v>
      </c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4" t="s">
        <v>214</v>
      </c>
      <c r="Z8" s="255"/>
      <c r="AA8" s="255"/>
      <c r="AB8" s="255"/>
      <c r="AC8" s="255"/>
      <c r="AD8" s="255"/>
      <c r="AE8" s="256"/>
      <c r="AH8" s="173" t="s">
        <v>293</v>
      </c>
      <c r="AI8" s="171"/>
      <c r="AJ8" s="171"/>
      <c r="AK8" s="171">
        <f>COUNTIF($AY$14:$AY$113,17100)</f>
        <v>0</v>
      </c>
      <c r="AL8" s="171"/>
      <c r="AM8" s="171"/>
      <c r="AN8" s="171"/>
      <c r="AO8" s="171"/>
      <c r="AP8" s="171"/>
      <c r="AQ8" s="171">
        <f>COUNTIF($AY$14:$AY$113,27100)</f>
        <v>0</v>
      </c>
      <c r="AR8" s="171"/>
      <c r="AS8" s="171"/>
      <c r="AT8" s="171"/>
      <c r="AU8" s="171"/>
      <c r="AV8" s="171"/>
    </row>
    <row r="9" spans="1:66" ht="12.75" customHeight="1" thickBot="1" x14ac:dyDescent="0.45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100"/>
      <c r="Z9" s="94"/>
      <c r="AA9" s="94"/>
      <c r="AB9" s="94"/>
      <c r="AC9" s="94"/>
      <c r="AD9" s="94"/>
      <c r="AE9" s="94"/>
      <c r="AH9" s="173" t="s">
        <v>294</v>
      </c>
      <c r="AI9" s="171"/>
      <c r="AJ9" s="171"/>
      <c r="AK9" s="171"/>
      <c r="AL9" s="171"/>
      <c r="AM9" s="171"/>
      <c r="AN9" s="171"/>
      <c r="AO9" s="171"/>
      <c r="AP9" s="171">
        <f>COUNTIF($AY$14:$AY$113,18100)</f>
        <v>0</v>
      </c>
      <c r="AQ9" s="171"/>
      <c r="AR9" s="171"/>
      <c r="AS9" s="171"/>
      <c r="AT9" s="171"/>
      <c r="AU9" s="171"/>
      <c r="AV9" s="171">
        <f>COUNTIF($AY$14:$AY$113,18100)</f>
        <v>0</v>
      </c>
    </row>
    <row r="10" spans="1:66" ht="38.25" customHeight="1" x14ac:dyDescent="0.4">
      <c r="A10" s="240" t="s">
        <v>40</v>
      </c>
      <c r="B10" s="242" t="s">
        <v>321</v>
      </c>
      <c r="C10" s="247" t="s">
        <v>44</v>
      </c>
      <c r="D10" s="244" t="s">
        <v>41</v>
      </c>
      <c r="E10" s="245"/>
      <c r="F10" s="248" t="s">
        <v>258</v>
      </c>
      <c r="G10" s="246" t="s">
        <v>42</v>
      </c>
      <c r="H10" s="245"/>
      <c r="I10" s="246" t="s">
        <v>238</v>
      </c>
      <c r="J10" s="245"/>
      <c r="K10" s="209" t="s">
        <v>259</v>
      </c>
      <c r="L10" s="211" t="s">
        <v>260</v>
      </c>
      <c r="M10" s="209" t="s">
        <v>239</v>
      </c>
      <c r="N10" s="209" t="s">
        <v>240</v>
      </c>
      <c r="O10" s="209" t="s">
        <v>253</v>
      </c>
      <c r="P10" s="209" t="s">
        <v>254</v>
      </c>
      <c r="Q10" s="209" t="s">
        <v>255</v>
      </c>
      <c r="R10" s="209" t="s">
        <v>250</v>
      </c>
      <c r="S10" s="209" t="s">
        <v>251</v>
      </c>
      <c r="T10" s="211" t="s">
        <v>241</v>
      </c>
      <c r="U10" s="211" t="s">
        <v>242</v>
      </c>
      <c r="V10" s="211" t="s">
        <v>256</v>
      </c>
      <c r="W10" s="211" t="s">
        <v>257</v>
      </c>
      <c r="X10" s="211" t="s">
        <v>312</v>
      </c>
      <c r="Y10" s="230" t="s">
        <v>315</v>
      </c>
      <c r="Z10" s="232" t="s">
        <v>45</v>
      </c>
      <c r="AA10" s="234" t="s">
        <v>212</v>
      </c>
      <c r="AB10" s="225" t="s">
        <v>46</v>
      </c>
      <c r="AC10" s="236" t="s">
        <v>213</v>
      </c>
      <c r="AD10" s="238" t="s">
        <v>47</v>
      </c>
      <c r="AE10" s="228" t="s">
        <v>213</v>
      </c>
      <c r="AG10" s="67"/>
      <c r="AH10" s="224" t="s">
        <v>78</v>
      </c>
      <c r="AI10" s="227" t="s">
        <v>20</v>
      </c>
      <c r="AJ10" s="224" t="s">
        <v>79</v>
      </c>
      <c r="AK10" s="224" t="s">
        <v>80</v>
      </c>
      <c r="AL10" s="224" t="s">
        <v>81</v>
      </c>
      <c r="AM10" s="224" t="s">
        <v>82</v>
      </c>
      <c r="AN10" s="67"/>
      <c r="AO10" s="224" t="s">
        <v>83</v>
      </c>
      <c r="AP10" s="67"/>
      <c r="AQ10" s="69"/>
      <c r="AR10" s="68"/>
      <c r="AY10" s="83" t="s">
        <v>216</v>
      </c>
    </row>
    <row r="11" spans="1:66" ht="38.25" customHeight="1" thickBot="1" x14ac:dyDescent="0.45">
      <c r="A11" s="241"/>
      <c r="B11" s="243"/>
      <c r="C11" s="212"/>
      <c r="D11" s="125" t="s">
        <v>48</v>
      </c>
      <c r="E11" s="115" t="s">
        <v>49</v>
      </c>
      <c r="F11" s="249"/>
      <c r="G11" s="115" t="s">
        <v>48</v>
      </c>
      <c r="H11" s="115" t="s">
        <v>237</v>
      </c>
      <c r="I11" s="115" t="s">
        <v>48</v>
      </c>
      <c r="J11" s="115" t="s">
        <v>49</v>
      </c>
      <c r="K11" s="210"/>
      <c r="L11" s="212"/>
      <c r="M11" s="210"/>
      <c r="N11" s="210"/>
      <c r="O11" s="210"/>
      <c r="P11" s="210"/>
      <c r="Q11" s="210"/>
      <c r="R11" s="210"/>
      <c r="S11" s="210"/>
      <c r="T11" s="212"/>
      <c r="U11" s="212"/>
      <c r="V11" s="212"/>
      <c r="W11" s="212"/>
      <c r="X11" s="212"/>
      <c r="Y11" s="231"/>
      <c r="Z11" s="233"/>
      <c r="AA11" s="235"/>
      <c r="AB11" s="226"/>
      <c r="AC11" s="237"/>
      <c r="AD11" s="239"/>
      <c r="AE11" s="229"/>
      <c r="AG11" s="67"/>
      <c r="AH11" s="227"/>
      <c r="AI11" s="227"/>
      <c r="AJ11" s="227"/>
      <c r="AK11" s="227"/>
      <c r="AL11" s="227"/>
      <c r="AM11" s="227"/>
      <c r="AN11" s="69"/>
      <c r="AO11" s="224"/>
      <c r="AP11" s="67"/>
      <c r="AQ11" s="69"/>
      <c r="AR11" s="68"/>
      <c r="AS11" s="83" t="s">
        <v>158</v>
      </c>
      <c r="AT11" s="83" t="s">
        <v>278</v>
      </c>
      <c r="AU11" s="83" t="s">
        <v>279</v>
      </c>
      <c r="AV11" s="83" t="s">
        <v>280</v>
      </c>
      <c r="AW11" s="83" t="s">
        <v>281</v>
      </c>
      <c r="AX11" s="83" t="s">
        <v>282</v>
      </c>
      <c r="AY11" s="83" t="s">
        <v>215</v>
      </c>
      <c r="AZ11" s="83" t="s">
        <v>217</v>
      </c>
      <c r="BA11" s="83" t="s">
        <v>218</v>
      </c>
      <c r="BB11" s="83" t="s">
        <v>219</v>
      </c>
    </row>
    <row r="12" spans="1:66" thickTop="1" x14ac:dyDescent="0.4">
      <c r="A12" s="116" t="s">
        <v>50</v>
      </c>
      <c r="B12" s="127">
        <v>2025</v>
      </c>
      <c r="C12" s="128" t="s">
        <v>252</v>
      </c>
      <c r="D12" s="129" t="s">
        <v>51</v>
      </c>
      <c r="E12" s="129" t="s">
        <v>52</v>
      </c>
      <c r="F12" s="129" t="s">
        <v>331</v>
      </c>
      <c r="G12" s="129" t="s">
        <v>53</v>
      </c>
      <c r="H12" s="130" t="s">
        <v>54</v>
      </c>
      <c r="I12" s="128" t="s">
        <v>246</v>
      </c>
      <c r="J12" s="128" t="s">
        <v>247</v>
      </c>
      <c r="K12" s="131" t="s">
        <v>55</v>
      </c>
      <c r="L12" s="130" t="s">
        <v>243</v>
      </c>
      <c r="M12" s="132" t="s">
        <v>245</v>
      </c>
      <c r="N12" s="132" t="s">
        <v>322</v>
      </c>
      <c r="O12" s="132" t="s">
        <v>323</v>
      </c>
      <c r="P12" s="132" t="s">
        <v>324</v>
      </c>
      <c r="Q12" s="132" t="s">
        <v>325</v>
      </c>
      <c r="R12" s="132" t="s">
        <v>326</v>
      </c>
      <c r="S12" s="132" t="s">
        <v>327</v>
      </c>
      <c r="T12" s="154">
        <v>39805</v>
      </c>
      <c r="U12" s="132" t="s">
        <v>328</v>
      </c>
      <c r="V12" s="132"/>
      <c r="W12" s="132" t="s">
        <v>329</v>
      </c>
      <c r="X12" s="128" t="s">
        <v>334</v>
      </c>
      <c r="Y12" s="159" t="s">
        <v>26</v>
      </c>
      <c r="Z12" s="117" t="str">
        <f>IF(Y12="","",VLOOKUP(Y12,DATE!$G$11:$J$17,2,FALSE))</f>
        <v>100m</v>
      </c>
      <c r="AA12" s="118" t="s">
        <v>56</v>
      </c>
      <c r="AB12" s="117" t="str">
        <f>IF(Y12="","",VLOOKUP(Y12,DATE!$G$11:$J$17,3,FALSE))</f>
        <v>走幅跳</v>
      </c>
      <c r="AC12" s="118" t="s">
        <v>62</v>
      </c>
      <c r="AD12" s="117" t="str">
        <f>IF(Y12="","",VLOOKUP(Y12,DATE!$G$11:$J$17,4,FALSE))</f>
        <v>ﾊｰﾄﾞﾙ</v>
      </c>
      <c r="AE12" s="119" t="s">
        <v>111</v>
      </c>
      <c r="AG12" s="70"/>
      <c r="AH12" s="70">
        <f>IF(OR(X12="一般",X12="大学"),1,0)</f>
        <v>0</v>
      </c>
      <c r="AI12" s="70">
        <f>IF(X12="高校",1,0)</f>
        <v>0</v>
      </c>
      <c r="AJ12" s="70">
        <f>IF(LEFT(X12,2)="中学",IF(W12=1,0,1),0)</f>
        <v>1</v>
      </c>
      <c r="AK12" s="70">
        <f>IF(LEFT(X12,2)="中学",IF(W12=1,1,0),0)</f>
        <v>0</v>
      </c>
      <c r="AL12" s="70">
        <f>IF(LEFT(X12,2)="小学",IF(W12&gt;=5,1,0),0)</f>
        <v>0</v>
      </c>
      <c r="AM12" s="70">
        <f>IF(LEFT(X12,2)="小学",IF(W12&lt;=4,1,0),0)</f>
        <v>0</v>
      </c>
      <c r="AN12" s="70">
        <f>AH12+AI12*3+AJ12*4+AK12*5+AL12*6+AM12*7</f>
        <v>4</v>
      </c>
      <c r="AO12" s="70" t="str">
        <f>IF(ISERROR(VLOOKUP(AN12,DATE!$B$10:$C$17,2,FALSE)),"",VLOOKUP(AN12,DATE!$B$10:$C$17,2,FALSE))</f>
        <v>中学2･3年</v>
      </c>
      <c r="AP12" s="70"/>
      <c r="AQ12" s="70" t="str">
        <f t="shared" ref="AQ12:AQ13" si="0">IF(OR(L12="",AO12="",Y12=""),"",L12&amp;AO12&amp;Y12)</f>
        <v>男性中学2･3年Ｇ(100m･走幅跳･ハードル)</v>
      </c>
      <c r="AR12" s="110"/>
      <c r="AS12" s="83"/>
      <c r="AY12" s="83" t="str">
        <f>IF(ISERROR(VLOOKUP(AQ12,DATE!$P$10:$AI$99,$AY$6,FALSE)),"",VLOOKUP(AQ12,DATE!$P$10:$AI$99,$AY$6,FALSE))</f>
        <v/>
      </c>
      <c r="AZ12" s="83" t="str">
        <f>IF(ISERROR(VLOOKUP(AQ12,DATE!$P$10:$AI$99,$AZ$6,FALSE)),"",VLOOKUP(AQ12,DATE!$P$10:$AI$99,$AZ$6,FALSE))</f>
        <v/>
      </c>
      <c r="BA12" s="83" t="str">
        <f>IF(ISERROR(VLOOKUP(AQ12,DATE!$P$10:$AI$99,$AZ$6+1,FALSE)),"",VLOOKUP(AQ12,DATE!$P$10:$AI$99,$AZ$6+1,FALSE))</f>
        <v/>
      </c>
      <c r="BB12" s="83" t="str">
        <f>IF(ISERROR(VLOOKUP(AQ12,DATE!$P$10:$AI$99,$AZ$6+2,FALSE)),"",VLOOKUP(AQ12,DATE!$P$10:$AI$99,$AZ$6+2,FALSE))</f>
        <v/>
      </c>
    </row>
    <row r="13" spans="1:66" ht="18.75" x14ac:dyDescent="0.4">
      <c r="A13" s="120" t="s">
        <v>50</v>
      </c>
      <c r="B13" s="133">
        <v>2025</v>
      </c>
      <c r="C13" s="134" t="s">
        <v>252</v>
      </c>
      <c r="D13" s="135" t="s">
        <v>57</v>
      </c>
      <c r="E13" s="135" t="s">
        <v>58</v>
      </c>
      <c r="F13" s="135" t="s">
        <v>331</v>
      </c>
      <c r="G13" s="135" t="s">
        <v>59</v>
      </c>
      <c r="H13" s="136" t="s">
        <v>60</v>
      </c>
      <c r="I13" s="134" t="s">
        <v>248</v>
      </c>
      <c r="J13" s="134" t="s">
        <v>249</v>
      </c>
      <c r="K13" s="134" t="s">
        <v>55</v>
      </c>
      <c r="L13" s="136" t="s">
        <v>244</v>
      </c>
      <c r="M13" s="137" t="s">
        <v>245</v>
      </c>
      <c r="N13" s="137" t="s">
        <v>322</v>
      </c>
      <c r="O13" s="137" t="s">
        <v>323</v>
      </c>
      <c r="P13" s="137" t="s">
        <v>324</v>
      </c>
      <c r="Q13" s="137" t="s">
        <v>325</v>
      </c>
      <c r="R13" s="137" t="s">
        <v>326</v>
      </c>
      <c r="S13" s="137" t="s">
        <v>327</v>
      </c>
      <c r="T13" s="155">
        <v>40331</v>
      </c>
      <c r="U13" s="137" t="s">
        <v>328</v>
      </c>
      <c r="V13" s="137"/>
      <c r="W13" s="137" t="s">
        <v>330</v>
      </c>
      <c r="X13" s="134" t="s">
        <v>61</v>
      </c>
      <c r="Y13" s="160" t="s">
        <v>30</v>
      </c>
      <c r="Z13" s="121" t="str">
        <f>IF(Y13="","",VLOOKUP(Y13,DATE!$G$11:$J$17,2,FALSE))</f>
        <v>100m</v>
      </c>
      <c r="AA13" s="122" t="s">
        <v>113</v>
      </c>
      <c r="AB13" s="121" t="str">
        <f>IF(Y13="","",VLOOKUP(Y13,DATE!$G$11:$J$17,3,FALSE))</f>
        <v>800m</v>
      </c>
      <c r="AC13" s="122" t="s">
        <v>112</v>
      </c>
      <c r="AD13" s="121" t="str">
        <f>IF(Y13="","",VLOOKUP(Y13,DATE!$G$11:$J$17,4,FALSE))</f>
        <v>1500m</v>
      </c>
      <c r="AE13" s="123" t="s">
        <v>110</v>
      </c>
      <c r="AG13" s="70"/>
      <c r="AH13" s="70">
        <f t="shared" ref="AH13:AH76" si="1">IF(OR(X13="一般",X13="大学"),1,0)</f>
        <v>1</v>
      </c>
      <c r="AI13" s="70">
        <f t="shared" ref="AI13:AI76" si="2">IF(X13="高校",1,0)</f>
        <v>0</v>
      </c>
      <c r="AJ13" s="70">
        <f t="shared" ref="AJ13:AJ76" si="3">IF(LEFT(X13,2)="中学",IF(W13=1,0,1),0)</f>
        <v>0</v>
      </c>
      <c r="AK13" s="70">
        <f t="shared" ref="AK13:AK76" si="4">IF(LEFT(X13,2)="中学",IF(W13=1,1,0),0)</f>
        <v>0</v>
      </c>
      <c r="AL13" s="70">
        <f t="shared" ref="AL13:AL76" si="5">IF(LEFT(X13,2)="小学",IF(W13&gt;=5,1,0),0)</f>
        <v>0</v>
      </c>
      <c r="AM13" s="70">
        <f t="shared" ref="AM13:AM76" si="6">IF(LEFT(X13,2)="小学",IF(W13&lt;=4,1,0),0)</f>
        <v>0</v>
      </c>
      <c r="AN13" s="70">
        <f t="shared" ref="AN13:AN76" si="7">AH13+AI13*3+AJ13*4+AK13*5+AL13*6+AM13*7</f>
        <v>1</v>
      </c>
      <c r="AO13" s="70" t="str">
        <f>IF(ISERROR(VLOOKUP(AN13,DATE!$B$10:$C$17,2,FALSE)),"",VLOOKUP(AN13,DATE!$B$10:$C$17,2,FALSE))</f>
        <v>一般</v>
      </c>
      <c r="AP13" s="70"/>
      <c r="AQ13" s="168" t="str">
        <f t="shared" si="0"/>
        <v>女性一般長(100m･800m･1500m)</v>
      </c>
      <c r="AR13" s="71"/>
      <c r="AS13" s="83"/>
      <c r="AY13" s="83" t="str">
        <f>IF(ISERROR(VLOOKUP(AQ13,DATE!$P$10:$AI$99,$AY$6,FALSE)),"",VLOOKUP(AQ13,DATE!$P$10:$AI$99,$AY$6,FALSE))</f>
        <v/>
      </c>
      <c r="AZ13" s="83" t="str">
        <f>IF(ISERROR(VLOOKUP(AQ13,DATE!$P$10:$AI$99,$AZ$6,FALSE)),"",VLOOKUP(AQ13,DATE!$P$10:$AI$99,$AZ$6,FALSE))</f>
        <v/>
      </c>
      <c r="BA13" s="83" t="str">
        <f>IF(ISERROR(VLOOKUP(AQ13,DATE!$P$10:$AI$99,$AZ$6+1,FALSE)),"",VLOOKUP(AQ13,DATE!$P$10:$AI$99,$AZ$6+1,FALSE))</f>
        <v/>
      </c>
      <c r="BB13" s="83" t="str">
        <f>IF(ISERROR(VLOOKUP(AQ13,DATE!$P$10:$AI$99,$AZ$6+2,FALSE)),"",VLOOKUP(AQ13,DATE!$P$10:$AI$99,$AZ$6+2,FALSE))</f>
        <v/>
      </c>
    </row>
    <row r="14" spans="1:66" s="89" customFormat="1" ht="19.5" customHeight="1" x14ac:dyDescent="0.4">
      <c r="A14" s="102">
        <v>1</v>
      </c>
      <c r="B14" s="138"/>
      <c r="C14" s="139"/>
      <c r="D14" s="138"/>
      <c r="E14" s="138"/>
      <c r="F14" s="138"/>
      <c r="G14" s="138"/>
      <c r="H14" s="140"/>
      <c r="I14" s="139"/>
      <c r="J14" s="139"/>
      <c r="K14" s="141"/>
      <c r="L14" s="140"/>
      <c r="M14" s="142"/>
      <c r="N14" s="142"/>
      <c r="O14" s="142"/>
      <c r="P14" s="142"/>
      <c r="Q14" s="142"/>
      <c r="R14" s="142"/>
      <c r="S14" s="142"/>
      <c r="T14" s="156"/>
      <c r="U14" s="142"/>
      <c r="V14" s="142"/>
      <c r="W14" s="142"/>
      <c r="X14" s="139"/>
      <c r="Y14" s="162"/>
      <c r="Z14" s="174" t="str">
        <f>IF(Y14="","",IF(AR14="Err","種目間違い",VLOOKUP(Y14,DATE!$G$11:$J$17,2,FALSE)))</f>
        <v/>
      </c>
      <c r="AA14" s="175"/>
      <c r="AB14" s="176" t="str">
        <f>IF(Y14="","",IF(AR14="Err","種目間違い",VLOOKUP(Y14,DATE!$G$11:$J$17,3,FALSE)))</f>
        <v/>
      </c>
      <c r="AC14" s="175"/>
      <c r="AD14" s="177" t="str">
        <f>IF(Y14="","",IF(AR14="Err","種目間違い",VLOOKUP(Y14,DATE!$G$11:$J$17,4,FALSE)))</f>
        <v/>
      </c>
      <c r="AE14" s="175"/>
      <c r="AG14" s="90"/>
      <c r="AH14" s="70">
        <f t="shared" si="1"/>
        <v>0</v>
      </c>
      <c r="AI14" s="70">
        <f t="shared" si="2"/>
        <v>0</v>
      </c>
      <c r="AJ14" s="70">
        <f t="shared" si="3"/>
        <v>0</v>
      </c>
      <c r="AK14" s="70">
        <f t="shared" si="4"/>
        <v>0</v>
      </c>
      <c r="AL14" s="70">
        <f t="shared" si="5"/>
        <v>0</v>
      </c>
      <c r="AM14" s="70">
        <f t="shared" si="6"/>
        <v>0</v>
      </c>
      <c r="AN14" s="70">
        <f t="shared" si="7"/>
        <v>0</v>
      </c>
      <c r="AO14" s="70" t="str">
        <f>IF(ISERROR(VLOOKUP(AN14,DATE!$B$10:$C$17,2,FALSE)),"",VLOOKUP(AN14,DATE!$B$10:$C$17,2,FALSE))</f>
        <v/>
      </c>
      <c r="AP14" s="90"/>
      <c r="AQ14" s="169" t="str">
        <f>IF(OR(L14="",AO14="",Y14=""),"",AT14&amp;AO14&amp;Y14)</f>
        <v/>
      </c>
      <c r="AR14" s="90" t="str">
        <f>IF(AQ14="","",IF(AY14="","Err","OK"))</f>
        <v/>
      </c>
      <c r="AS14" s="83" t="str">
        <f>IF(Y14="","",IF(AN14=7,1000,1500))</f>
        <v/>
      </c>
      <c r="AT14" s="90" t="str">
        <f>LEFT(L14,1)</f>
        <v/>
      </c>
      <c r="AU14" s="90" t="str">
        <f>RIGHT(W14,1)</f>
        <v/>
      </c>
      <c r="AV14" s="90">
        <f>YEAR(T14)</f>
        <v>1900</v>
      </c>
      <c r="AW14" s="90">
        <f>MONTH(T14)</f>
        <v>1</v>
      </c>
      <c r="AX14" s="90">
        <f>DAY(T14)</f>
        <v>0</v>
      </c>
      <c r="AY14" s="83" t="str">
        <f>IF(ISERROR(VLOOKUP(AQ14,DATE!$P$10:$AI$99,$AY$6,FALSE)),"",VLOOKUP(AQ14,DATE!$P$10:$AI$99,$AY$6,FALSE))</f>
        <v/>
      </c>
      <c r="AZ14" s="83" t="str">
        <f>IF(ISERROR(VLOOKUP(AQ14,DATE!$P$10:$AI$99,$AZ$6,FALSE)),"",VLOOKUP(AQ14,DATE!$P$10:$AI$99,$AZ$6,FALSE))</f>
        <v/>
      </c>
      <c r="BA14" s="83" t="str">
        <f>IF(ISERROR(VLOOKUP(AQ14,DATE!$P$10:$AI$99,$AZ$6+1,FALSE)),"",VLOOKUP(AQ14,DATE!$P$10:$AI$99,$AZ$6+1,FALSE))</f>
        <v/>
      </c>
      <c r="BB14" s="83" t="str">
        <f>IF(ISERROR(VLOOKUP(AQ14,DATE!$P$10:$AI$99,$AZ$6+2,FALSE)),"",VLOOKUP(AQ14,DATE!$P$10:$AI$99,$AZ$6+2,FALSE))</f>
        <v/>
      </c>
    </row>
    <row r="15" spans="1:66" s="89" customFormat="1" ht="19.5" customHeight="1" x14ac:dyDescent="0.4">
      <c r="A15" s="103">
        <v>2</v>
      </c>
      <c r="B15" s="143"/>
      <c r="C15" s="144"/>
      <c r="D15" s="143"/>
      <c r="E15" s="143"/>
      <c r="F15" s="143"/>
      <c r="G15" s="143"/>
      <c r="H15" s="145"/>
      <c r="I15" s="144"/>
      <c r="J15" s="144"/>
      <c r="K15" s="146"/>
      <c r="L15" s="145"/>
      <c r="M15" s="147"/>
      <c r="N15" s="147"/>
      <c r="O15" s="147"/>
      <c r="P15" s="147"/>
      <c r="Q15" s="147"/>
      <c r="R15" s="147"/>
      <c r="S15" s="147"/>
      <c r="T15" s="157"/>
      <c r="U15" s="147"/>
      <c r="V15" s="147"/>
      <c r="W15" s="147"/>
      <c r="X15" s="144"/>
      <c r="Y15" s="163"/>
      <c r="Z15" s="178" t="str">
        <f>IF(Y15="","",IF(AR15="Err","種目間違い",VLOOKUP(Y15,DATE!$G$11:$J$17,2,FALSE)))</f>
        <v/>
      </c>
      <c r="AA15" s="179"/>
      <c r="AB15" s="180" t="str">
        <f>IF(Y15="","",IF(AR15="Err","種目間違い",VLOOKUP(Y15,DATE!$G$11:$J$17,3,FALSE)))</f>
        <v/>
      </c>
      <c r="AC15" s="179"/>
      <c r="AD15" s="181" t="str">
        <f>IF(Y15="","",IF(AR15="Err","種目間違い",VLOOKUP(Y15,DATE!$G$11:$J$17,4,FALSE)))</f>
        <v/>
      </c>
      <c r="AE15" s="179"/>
      <c r="AG15" s="90"/>
      <c r="AH15" s="70">
        <f t="shared" si="1"/>
        <v>0</v>
      </c>
      <c r="AI15" s="70">
        <f t="shared" si="2"/>
        <v>0</v>
      </c>
      <c r="AJ15" s="70">
        <f t="shared" si="3"/>
        <v>0</v>
      </c>
      <c r="AK15" s="70">
        <f t="shared" si="4"/>
        <v>0</v>
      </c>
      <c r="AL15" s="70">
        <f t="shared" si="5"/>
        <v>0</v>
      </c>
      <c r="AM15" s="70">
        <f t="shared" si="6"/>
        <v>0</v>
      </c>
      <c r="AN15" s="70">
        <f t="shared" si="7"/>
        <v>0</v>
      </c>
      <c r="AO15" s="70" t="str">
        <f>IF(ISERROR(VLOOKUP(AN15,DATE!$B$10:$C$17,2,FALSE)),"",VLOOKUP(AN15,DATE!$B$10:$C$17,2,FALSE))</f>
        <v/>
      </c>
      <c r="AP15" s="90"/>
      <c r="AQ15" s="169" t="str">
        <f t="shared" ref="AQ15:AQ78" si="8">IF(OR(L15="",AO15="",Y15=""),"",AT15&amp;AO15&amp;Y15)</f>
        <v/>
      </c>
      <c r="AR15" s="90" t="str">
        <f t="shared" ref="AR15:AR78" si="9">IF(AQ15="","",IF(AY15="","Err","OK"))</f>
        <v/>
      </c>
      <c r="AS15" s="83" t="str">
        <f t="shared" ref="AS15:AS78" si="10">IF(Y15="","",IF(AN15=7,1000,1500))</f>
        <v/>
      </c>
      <c r="AT15" s="90" t="str">
        <f t="shared" ref="AT15:AT78" si="11">LEFT(L15,1)</f>
        <v/>
      </c>
      <c r="AU15" s="90" t="str">
        <f t="shared" ref="AU15:AU78" si="12">RIGHT(W15,1)</f>
        <v/>
      </c>
      <c r="AV15" s="90">
        <f t="shared" ref="AV15:AV78" si="13">YEAR(T15)</f>
        <v>1900</v>
      </c>
      <c r="AW15" s="90">
        <f t="shared" ref="AW15:AW78" si="14">MONTH(T15)</f>
        <v>1</v>
      </c>
      <c r="AX15" s="90">
        <f t="shared" ref="AX15:AX78" si="15">DAY(T15)</f>
        <v>0</v>
      </c>
      <c r="AY15" s="83" t="str">
        <f>IF(ISERROR(VLOOKUP(AQ15,DATE!$P$10:$AI$99,$AY$6,FALSE)),"",VLOOKUP(AQ15,DATE!$P$10:$AI$99,$AY$6,FALSE))</f>
        <v/>
      </c>
      <c r="AZ15" s="83" t="str">
        <f>IF(ISERROR(VLOOKUP(AQ15,DATE!$P$10:$AI$99,$AZ$6,FALSE)),"",VLOOKUP(AQ15,DATE!$P$10:$AI$99,$AZ$6,FALSE))</f>
        <v/>
      </c>
      <c r="BA15" s="83" t="str">
        <f>IF(ISERROR(VLOOKUP(AQ15,DATE!$P$10:$AI$99,$AZ$6+1,FALSE)),"",VLOOKUP(AQ15,DATE!$P$10:$AI$99,$AZ$6+1,FALSE))</f>
        <v/>
      </c>
      <c r="BB15" s="83" t="str">
        <f>IF(ISERROR(VLOOKUP(AQ15,DATE!$P$10:$AI$99,$AZ$6+2,FALSE)),"",VLOOKUP(AQ15,DATE!$P$10:$AI$99,$AZ$6+2,FALSE))</f>
        <v/>
      </c>
    </row>
    <row r="16" spans="1:66" s="89" customFormat="1" ht="19.5" customHeight="1" x14ac:dyDescent="0.4">
      <c r="A16" s="103">
        <v>3</v>
      </c>
      <c r="B16" s="143"/>
      <c r="C16" s="144"/>
      <c r="D16" s="143"/>
      <c r="E16" s="143"/>
      <c r="F16" s="143"/>
      <c r="G16" s="143"/>
      <c r="H16" s="145"/>
      <c r="I16" s="144"/>
      <c r="J16" s="144"/>
      <c r="K16" s="146"/>
      <c r="L16" s="145"/>
      <c r="M16" s="147"/>
      <c r="N16" s="147"/>
      <c r="O16" s="147"/>
      <c r="P16" s="147"/>
      <c r="Q16" s="147"/>
      <c r="R16" s="147"/>
      <c r="S16" s="147"/>
      <c r="T16" s="157"/>
      <c r="U16" s="147"/>
      <c r="V16" s="147"/>
      <c r="W16" s="147"/>
      <c r="X16" s="144"/>
      <c r="Y16" s="163"/>
      <c r="Z16" s="178" t="str">
        <f>IF(Y16="","",IF(AR16="Err","種目間違い",VLOOKUP(Y16,DATE!$G$11:$J$17,2,FALSE)))</f>
        <v/>
      </c>
      <c r="AA16" s="179"/>
      <c r="AB16" s="180" t="str">
        <f>IF(Y16="","",IF(AR16="Err","種目間違い",VLOOKUP(Y16,DATE!$G$11:$J$17,3,FALSE)))</f>
        <v/>
      </c>
      <c r="AC16" s="179"/>
      <c r="AD16" s="181" t="str">
        <f>IF(Y16="","",IF(AR16="Err","種目間違い",VLOOKUP(Y16,DATE!$G$11:$J$17,4,FALSE)))</f>
        <v/>
      </c>
      <c r="AE16" s="179"/>
      <c r="AG16" s="90"/>
      <c r="AH16" s="70">
        <f t="shared" si="1"/>
        <v>0</v>
      </c>
      <c r="AI16" s="70">
        <f t="shared" si="2"/>
        <v>0</v>
      </c>
      <c r="AJ16" s="70">
        <f t="shared" si="3"/>
        <v>0</v>
      </c>
      <c r="AK16" s="70">
        <f t="shared" si="4"/>
        <v>0</v>
      </c>
      <c r="AL16" s="70">
        <f t="shared" si="5"/>
        <v>0</v>
      </c>
      <c r="AM16" s="70">
        <f t="shared" si="6"/>
        <v>0</v>
      </c>
      <c r="AN16" s="70">
        <f t="shared" si="7"/>
        <v>0</v>
      </c>
      <c r="AO16" s="70" t="str">
        <f>IF(ISERROR(VLOOKUP(AN16,DATE!$B$10:$C$17,2,FALSE)),"",VLOOKUP(AN16,DATE!$B$10:$C$17,2,FALSE))</f>
        <v/>
      </c>
      <c r="AP16" s="90"/>
      <c r="AQ16" s="169" t="str">
        <f t="shared" si="8"/>
        <v/>
      </c>
      <c r="AR16" s="90" t="str">
        <f t="shared" si="9"/>
        <v/>
      </c>
      <c r="AS16" s="83" t="str">
        <f t="shared" si="10"/>
        <v/>
      </c>
      <c r="AT16" s="90" t="str">
        <f t="shared" si="11"/>
        <v/>
      </c>
      <c r="AU16" s="90" t="str">
        <f t="shared" si="12"/>
        <v/>
      </c>
      <c r="AV16" s="90">
        <f t="shared" si="13"/>
        <v>1900</v>
      </c>
      <c r="AW16" s="90">
        <f t="shared" si="14"/>
        <v>1</v>
      </c>
      <c r="AX16" s="90">
        <f t="shared" si="15"/>
        <v>0</v>
      </c>
      <c r="AY16" s="83" t="str">
        <f>IF(ISERROR(VLOOKUP(AQ16,DATE!$P$10:$AI$99,$AY$6,FALSE)),"",VLOOKUP(AQ16,DATE!$P$10:$AI$99,$AY$6,FALSE))</f>
        <v/>
      </c>
      <c r="AZ16" s="83" t="str">
        <f>IF(ISERROR(VLOOKUP(AQ16,DATE!$P$10:$AI$99,$AZ$6,FALSE)),"",VLOOKUP(AQ16,DATE!$P$10:$AI$99,$AZ$6,FALSE))</f>
        <v/>
      </c>
      <c r="BA16" s="83" t="str">
        <f>IF(ISERROR(VLOOKUP(AQ16,DATE!$P$10:$AI$99,$AZ$6+1,FALSE)),"",VLOOKUP(AQ16,DATE!$P$10:$AI$99,$AZ$6+1,FALSE))</f>
        <v/>
      </c>
      <c r="BB16" s="83" t="str">
        <f>IF(ISERROR(VLOOKUP(AQ16,DATE!$P$10:$AI$99,$AZ$6+2,FALSE)),"",VLOOKUP(AQ16,DATE!$P$10:$AI$99,$AZ$6+2,FALSE))</f>
        <v/>
      </c>
    </row>
    <row r="17" spans="1:54" s="89" customFormat="1" ht="19.5" customHeight="1" x14ac:dyDescent="0.4">
      <c r="A17" s="103">
        <v>4</v>
      </c>
      <c r="B17" s="143"/>
      <c r="C17" s="144"/>
      <c r="D17" s="143"/>
      <c r="E17" s="143"/>
      <c r="F17" s="143"/>
      <c r="G17" s="143"/>
      <c r="H17" s="145"/>
      <c r="I17" s="144"/>
      <c r="J17" s="144"/>
      <c r="K17" s="146"/>
      <c r="L17" s="145"/>
      <c r="M17" s="147"/>
      <c r="N17" s="147"/>
      <c r="O17" s="147"/>
      <c r="P17" s="147"/>
      <c r="Q17" s="147"/>
      <c r="R17" s="147"/>
      <c r="S17" s="147"/>
      <c r="T17" s="157"/>
      <c r="U17" s="147"/>
      <c r="V17" s="147"/>
      <c r="W17" s="147"/>
      <c r="X17" s="144"/>
      <c r="Y17" s="163"/>
      <c r="Z17" s="178" t="str">
        <f>IF(Y17="","",IF(AR17="Err","種目間違い",VLOOKUP(Y17,DATE!$G$11:$J$17,2,FALSE)))</f>
        <v/>
      </c>
      <c r="AA17" s="179"/>
      <c r="AB17" s="180" t="str">
        <f>IF(Y17="","",IF(AR17="Err","種目間違い",VLOOKUP(Y17,DATE!$G$11:$J$17,3,FALSE)))</f>
        <v/>
      </c>
      <c r="AC17" s="179"/>
      <c r="AD17" s="181" t="str">
        <f>IF(Y17="","",IF(AR17="Err","種目間違い",VLOOKUP(Y17,DATE!$G$11:$J$17,4,FALSE)))</f>
        <v/>
      </c>
      <c r="AE17" s="179"/>
      <c r="AG17" s="90"/>
      <c r="AH17" s="70">
        <f t="shared" si="1"/>
        <v>0</v>
      </c>
      <c r="AI17" s="70">
        <f t="shared" si="2"/>
        <v>0</v>
      </c>
      <c r="AJ17" s="70">
        <f t="shared" si="3"/>
        <v>0</v>
      </c>
      <c r="AK17" s="70">
        <f t="shared" si="4"/>
        <v>0</v>
      </c>
      <c r="AL17" s="70">
        <f t="shared" si="5"/>
        <v>0</v>
      </c>
      <c r="AM17" s="70">
        <f t="shared" si="6"/>
        <v>0</v>
      </c>
      <c r="AN17" s="70">
        <f t="shared" si="7"/>
        <v>0</v>
      </c>
      <c r="AO17" s="70" t="str">
        <f>IF(ISERROR(VLOOKUP(AN17,DATE!$B$10:$C$17,2,FALSE)),"",VLOOKUP(AN17,DATE!$B$10:$C$17,2,FALSE))</f>
        <v/>
      </c>
      <c r="AP17" s="90"/>
      <c r="AQ17" s="169" t="str">
        <f t="shared" si="8"/>
        <v/>
      </c>
      <c r="AR17" s="90" t="str">
        <f t="shared" si="9"/>
        <v/>
      </c>
      <c r="AS17" s="83" t="str">
        <f t="shared" si="10"/>
        <v/>
      </c>
      <c r="AT17" s="90" t="str">
        <f t="shared" si="11"/>
        <v/>
      </c>
      <c r="AU17" s="90" t="str">
        <f t="shared" si="12"/>
        <v/>
      </c>
      <c r="AV17" s="90">
        <f t="shared" si="13"/>
        <v>1900</v>
      </c>
      <c r="AW17" s="90">
        <f t="shared" si="14"/>
        <v>1</v>
      </c>
      <c r="AX17" s="90">
        <f t="shared" si="15"/>
        <v>0</v>
      </c>
      <c r="AY17" s="83" t="str">
        <f>IF(ISERROR(VLOOKUP(AQ17,DATE!$P$10:$AI$99,$AY$6,FALSE)),"",VLOOKUP(AQ17,DATE!$P$10:$AI$99,$AY$6,FALSE))</f>
        <v/>
      </c>
      <c r="AZ17" s="83" t="str">
        <f>IF(ISERROR(VLOOKUP(AQ17,DATE!$P$10:$AI$99,$AZ$6,FALSE)),"",VLOOKUP(AQ17,DATE!$P$10:$AI$99,$AZ$6,FALSE))</f>
        <v/>
      </c>
      <c r="BA17" s="83" t="str">
        <f>IF(ISERROR(VLOOKUP(AQ17,DATE!$P$10:$AI$99,$AZ$6+1,FALSE)),"",VLOOKUP(AQ17,DATE!$P$10:$AI$99,$AZ$6+1,FALSE))</f>
        <v/>
      </c>
      <c r="BB17" s="83" t="str">
        <f>IF(ISERROR(VLOOKUP(AQ17,DATE!$P$10:$AI$99,$AZ$6+2,FALSE)),"",VLOOKUP(AQ17,DATE!$P$10:$AI$99,$AZ$6+2,FALSE))</f>
        <v/>
      </c>
    </row>
    <row r="18" spans="1:54" s="89" customFormat="1" ht="19.5" customHeight="1" x14ac:dyDescent="0.4">
      <c r="A18" s="104">
        <v>5</v>
      </c>
      <c r="B18" s="148"/>
      <c r="C18" s="149"/>
      <c r="D18" s="148"/>
      <c r="E18" s="148"/>
      <c r="F18" s="148"/>
      <c r="G18" s="148"/>
      <c r="H18" s="150"/>
      <c r="I18" s="149"/>
      <c r="J18" s="149"/>
      <c r="K18" s="151"/>
      <c r="L18" s="150"/>
      <c r="M18" s="152"/>
      <c r="N18" s="152"/>
      <c r="O18" s="152"/>
      <c r="P18" s="152"/>
      <c r="Q18" s="152"/>
      <c r="R18" s="152"/>
      <c r="S18" s="152"/>
      <c r="T18" s="158"/>
      <c r="U18" s="152"/>
      <c r="V18" s="152"/>
      <c r="W18" s="152"/>
      <c r="X18" s="149"/>
      <c r="Y18" s="164"/>
      <c r="Z18" s="182" t="str">
        <f>IF(Y18="","",IF(AR18="Err","種目間違い",VLOOKUP(Y18,DATE!$G$11:$J$17,2,FALSE)))</f>
        <v/>
      </c>
      <c r="AA18" s="183"/>
      <c r="AB18" s="184" t="str">
        <f>IF(Y18="","",IF(AR18="Err","種目間違い",VLOOKUP(Y18,DATE!$G$11:$J$17,3,FALSE)))</f>
        <v/>
      </c>
      <c r="AC18" s="183"/>
      <c r="AD18" s="185" t="str">
        <f>IF(Y18="","",IF(AR18="Err","種目間違い",VLOOKUP(Y18,DATE!$G$11:$J$17,4,FALSE)))</f>
        <v/>
      </c>
      <c r="AE18" s="183"/>
      <c r="AG18" s="90"/>
      <c r="AH18" s="70">
        <f t="shared" si="1"/>
        <v>0</v>
      </c>
      <c r="AI18" s="70">
        <f t="shared" si="2"/>
        <v>0</v>
      </c>
      <c r="AJ18" s="70">
        <f t="shared" si="3"/>
        <v>0</v>
      </c>
      <c r="AK18" s="70">
        <f t="shared" si="4"/>
        <v>0</v>
      </c>
      <c r="AL18" s="70">
        <f t="shared" si="5"/>
        <v>0</v>
      </c>
      <c r="AM18" s="70">
        <f t="shared" si="6"/>
        <v>0</v>
      </c>
      <c r="AN18" s="70">
        <f t="shared" si="7"/>
        <v>0</v>
      </c>
      <c r="AO18" s="70" t="str">
        <f>IF(ISERROR(VLOOKUP(AN18,DATE!$B$10:$C$17,2,FALSE)),"",VLOOKUP(AN18,DATE!$B$10:$C$17,2,FALSE))</f>
        <v/>
      </c>
      <c r="AP18" s="90"/>
      <c r="AQ18" s="169" t="str">
        <f t="shared" si="8"/>
        <v/>
      </c>
      <c r="AR18" s="90" t="str">
        <f t="shared" si="9"/>
        <v/>
      </c>
      <c r="AS18" s="83" t="str">
        <f t="shared" si="10"/>
        <v/>
      </c>
      <c r="AT18" s="90" t="str">
        <f t="shared" si="11"/>
        <v/>
      </c>
      <c r="AU18" s="90" t="str">
        <f t="shared" si="12"/>
        <v/>
      </c>
      <c r="AV18" s="90">
        <f t="shared" si="13"/>
        <v>1900</v>
      </c>
      <c r="AW18" s="90">
        <f t="shared" si="14"/>
        <v>1</v>
      </c>
      <c r="AX18" s="90">
        <f t="shared" si="15"/>
        <v>0</v>
      </c>
      <c r="AY18" s="83" t="str">
        <f>IF(ISERROR(VLOOKUP(AQ18,DATE!$P$10:$AI$99,$AY$6,FALSE)),"",VLOOKUP(AQ18,DATE!$P$10:$AI$99,$AY$6,FALSE))</f>
        <v/>
      </c>
      <c r="AZ18" s="83" t="str">
        <f>IF(ISERROR(VLOOKUP(AQ18,DATE!$P$10:$AI$99,$AZ$6,FALSE)),"",VLOOKUP(AQ18,DATE!$P$10:$AI$99,$AZ$6,FALSE))</f>
        <v/>
      </c>
      <c r="BA18" s="83" t="str">
        <f>IF(ISERROR(VLOOKUP(AQ18,DATE!$P$10:$AI$99,$AZ$6+1,FALSE)),"",VLOOKUP(AQ18,DATE!$P$10:$AI$99,$AZ$6+1,FALSE))</f>
        <v/>
      </c>
      <c r="BB18" s="83" t="str">
        <f>IF(ISERROR(VLOOKUP(AQ18,DATE!$P$10:$AI$99,$AZ$6+2,FALSE)),"",VLOOKUP(AQ18,DATE!$P$10:$AI$99,$AZ$6+2,FALSE))</f>
        <v/>
      </c>
    </row>
    <row r="19" spans="1:54" s="89" customFormat="1" ht="19.5" customHeight="1" x14ac:dyDescent="0.4">
      <c r="A19" s="103">
        <v>6</v>
      </c>
      <c r="B19" s="143"/>
      <c r="C19" s="144"/>
      <c r="D19" s="153"/>
      <c r="E19" s="143"/>
      <c r="F19" s="143"/>
      <c r="G19" s="143"/>
      <c r="H19" s="145"/>
      <c r="I19" s="144"/>
      <c r="J19" s="144"/>
      <c r="K19" s="141"/>
      <c r="L19" s="145"/>
      <c r="M19" s="147"/>
      <c r="N19" s="147"/>
      <c r="O19" s="147"/>
      <c r="P19" s="147"/>
      <c r="Q19" s="147"/>
      <c r="R19" s="147"/>
      <c r="S19" s="147"/>
      <c r="T19" s="157"/>
      <c r="U19" s="147"/>
      <c r="V19" s="147"/>
      <c r="W19" s="147"/>
      <c r="X19" s="144"/>
      <c r="Y19" s="162"/>
      <c r="Z19" s="186" t="str">
        <f>IF(Y19="","",IF(AR19="Err","種目間違い",VLOOKUP(Y19,DATE!$G$11:$J$17,2,FALSE)))</f>
        <v/>
      </c>
      <c r="AA19" s="175"/>
      <c r="AB19" s="187" t="str">
        <f>IF(Y19="","",IF(AR19="Err","種目間違い",VLOOKUP(Y19,DATE!$G$11:$J$17,3,FALSE)))</f>
        <v/>
      </c>
      <c r="AC19" s="175"/>
      <c r="AD19" s="188" t="str">
        <f>IF(Y19="","",IF(AR19="Err","種目間違い",VLOOKUP(Y19,DATE!$G$11:$J$17,4,FALSE)))</f>
        <v/>
      </c>
      <c r="AE19" s="175"/>
      <c r="AG19" s="90"/>
      <c r="AH19" s="70">
        <f t="shared" si="1"/>
        <v>0</v>
      </c>
      <c r="AI19" s="70">
        <f t="shared" si="2"/>
        <v>0</v>
      </c>
      <c r="AJ19" s="70">
        <f t="shared" si="3"/>
        <v>0</v>
      </c>
      <c r="AK19" s="70">
        <f t="shared" si="4"/>
        <v>0</v>
      </c>
      <c r="AL19" s="70">
        <f t="shared" si="5"/>
        <v>0</v>
      </c>
      <c r="AM19" s="70">
        <f t="shared" si="6"/>
        <v>0</v>
      </c>
      <c r="AN19" s="70">
        <f t="shared" si="7"/>
        <v>0</v>
      </c>
      <c r="AO19" s="70" t="str">
        <f>IF(ISERROR(VLOOKUP(AN19,DATE!$B$10:$C$17,2,FALSE)),"",VLOOKUP(AN19,DATE!$B$10:$C$17,2,FALSE))</f>
        <v/>
      </c>
      <c r="AP19" s="90"/>
      <c r="AQ19" s="169" t="str">
        <f t="shared" si="8"/>
        <v/>
      </c>
      <c r="AR19" s="90" t="str">
        <f t="shared" si="9"/>
        <v/>
      </c>
      <c r="AS19" s="83" t="str">
        <f t="shared" si="10"/>
        <v/>
      </c>
      <c r="AT19" s="90" t="str">
        <f t="shared" si="11"/>
        <v/>
      </c>
      <c r="AU19" s="90" t="str">
        <f t="shared" si="12"/>
        <v/>
      </c>
      <c r="AV19" s="90">
        <f t="shared" si="13"/>
        <v>1900</v>
      </c>
      <c r="AW19" s="90">
        <f t="shared" si="14"/>
        <v>1</v>
      </c>
      <c r="AX19" s="90">
        <f t="shared" si="15"/>
        <v>0</v>
      </c>
      <c r="AY19" s="83" t="str">
        <f>IF(ISERROR(VLOOKUP(AQ19,DATE!$P$10:$AI$99,$AY$6,FALSE)),"",VLOOKUP(AQ19,DATE!$P$10:$AI$99,$AY$6,FALSE))</f>
        <v/>
      </c>
      <c r="AZ19" s="83" t="str">
        <f>IF(ISERROR(VLOOKUP(AQ19,DATE!$P$10:$AI$99,$AZ$6,FALSE)),"",VLOOKUP(AQ19,DATE!$P$10:$AI$99,$AZ$6,FALSE))</f>
        <v/>
      </c>
      <c r="BA19" s="83" t="str">
        <f>IF(ISERROR(VLOOKUP(AQ19,DATE!$P$10:$AI$99,$AZ$6+1,FALSE)),"",VLOOKUP(AQ19,DATE!$P$10:$AI$99,$AZ$6+1,FALSE))</f>
        <v/>
      </c>
      <c r="BB19" s="83" t="str">
        <f>IF(ISERROR(VLOOKUP(AQ19,DATE!$P$10:$AI$99,$AZ$6+2,FALSE)),"",VLOOKUP(AQ19,DATE!$P$10:$AI$99,$AZ$6+2,FALSE))</f>
        <v/>
      </c>
    </row>
    <row r="20" spans="1:54" s="89" customFormat="1" ht="19.5" customHeight="1" x14ac:dyDescent="0.4">
      <c r="A20" s="103">
        <v>7</v>
      </c>
      <c r="B20" s="143"/>
      <c r="C20" s="144"/>
      <c r="D20" s="143"/>
      <c r="E20" s="143"/>
      <c r="F20" s="143"/>
      <c r="G20" s="143"/>
      <c r="H20" s="145"/>
      <c r="I20" s="144"/>
      <c r="J20" s="144"/>
      <c r="K20" s="146"/>
      <c r="L20" s="145"/>
      <c r="M20" s="147"/>
      <c r="N20" s="147"/>
      <c r="O20" s="147"/>
      <c r="P20" s="147"/>
      <c r="Q20" s="147"/>
      <c r="R20" s="147"/>
      <c r="S20" s="147"/>
      <c r="T20" s="157"/>
      <c r="U20" s="147"/>
      <c r="V20" s="147"/>
      <c r="W20" s="147"/>
      <c r="X20" s="144"/>
      <c r="Y20" s="163"/>
      <c r="Z20" s="178" t="str">
        <f>IF(Y20="","",IF(AR20="Err","種目間違い",VLOOKUP(Y20,DATE!$G$11:$J$17,2,FALSE)))</f>
        <v/>
      </c>
      <c r="AA20" s="179"/>
      <c r="AB20" s="180" t="str">
        <f>IF(Y20="","",IF(AR20="Err","種目間違い",VLOOKUP(Y20,DATE!$G$11:$J$17,3,FALSE)))</f>
        <v/>
      </c>
      <c r="AC20" s="179"/>
      <c r="AD20" s="181" t="str">
        <f>IF(Y20="","",IF(AR20="Err","種目間違い",VLOOKUP(Y20,DATE!$G$11:$J$17,4,FALSE)))</f>
        <v/>
      </c>
      <c r="AE20" s="179"/>
      <c r="AG20" s="90"/>
      <c r="AH20" s="70">
        <f t="shared" si="1"/>
        <v>0</v>
      </c>
      <c r="AI20" s="70">
        <f t="shared" si="2"/>
        <v>0</v>
      </c>
      <c r="AJ20" s="70">
        <f t="shared" si="3"/>
        <v>0</v>
      </c>
      <c r="AK20" s="70">
        <f t="shared" si="4"/>
        <v>0</v>
      </c>
      <c r="AL20" s="70">
        <f t="shared" si="5"/>
        <v>0</v>
      </c>
      <c r="AM20" s="70">
        <f t="shared" si="6"/>
        <v>0</v>
      </c>
      <c r="AN20" s="70">
        <f t="shared" si="7"/>
        <v>0</v>
      </c>
      <c r="AO20" s="70" t="str">
        <f>IF(ISERROR(VLOOKUP(AN20,DATE!$B$10:$C$17,2,FALSE)),"",VLOOKUP(AN20,DATE!$B$10:$C$17,2,FALSE))</f>
        <v/>
      </c>
      <c r="AP20" s="90"/>
      <c r="AQ20" s="169" t="str">
        <f t="shared" si="8"/>
        <v/>
      </c>
      <c r="AR20" s="90" t="str">
        <f t="shared" si="9"/>
        <v/>
      </c>
      <c r="AS20" s="83" t="str">
        <f t="shared" si="10"/>
        <v/>
      </c>
      <c r="AT20" s="90" t="str">
        <f t="shared" si="11"/>
        <v/>
      </c>
      <c r="AU20" s="90" t="str">
        <f t="shared" si="12"/>
        <v/>
      </c>
      <c r="AV20" s="90">
        <f t="shared" si="13"/>
        <v>1900</v>
      </c>
      <c r="AW20" s="90">
        <f t="shared" si="14"/>
        <v>1</v>
      </c>
      <c r="AX20" s="90">
        <f t="shared" si="15"/>
        <v>0</v>
      </c>
      <c r="AY20" s="83" t="str">
        <f>IF(ISERROR(VLOOKUP(AQ20,DATE!$P$10:$AI$99,$AY$6,FALSE)),"",VLOOKUP(AQ20,DATE!$P$10:$AI$99,$AY$6,FALSE))</f>
        <v/>
      </c>
      <c r="AZ20" s="83" t="str">
        <f>IF(ISERROR(VLOOKUP(AQ20,DATE!$P$10:$AI$99,$AZ$6,FALSE)),"",VLOOKUP(AQ20,DATE!$P$10:$AI$99,$AZ$6,FALSE))</f>
        <v/>
      </c>
      <c r="BA20" s="83" t="str">
        <f>IF(ISERROR(VLOOKUP(AQ20,DATE!$P$10:$AI$99,$AZ$6+1,FALSE)),"",VLOOKUP(AQ20,DATE!$P$10:$AI$99,$AZ$6+1,FALSE))</f>
        <v/>
      </c>
      <c r="BB20" s="83" t="str">
        <f>IF(ISERROR(VLOOKUP(AQ20,DATE!$P$10:$AI$99,$AZ$6+2,FALSE)),"",VLOOKUP(AQ20,DATE!$P$10:$AI$99,$AZ$6+2,FALSE))</f>
        <v/>
      </c>
    </row>
    <row r="21" spans="1:54" s="89" customFormat="1" ht="19.5" customHeight="1" x14ac:dyDescent="0.4">
      <c r="A21" s="103">
        <v>8</v>
      </c>
      <c r="B21" s="143"/>
      <c r="C21" s="144"/>
      <c r="D21" s="143"/>
      <c r="E21" s="143"/>
      <c r="F21" s="143"/>
      <c r="G21" s="143"/>
      <c r="H21" s="145"/>
      <c r="I21" s="144"/>
      <c r="J21" s="144"/>
      <c r="K21" s="146"/>
      <c r="L21" s="145"/>
      <c r="M21" s="147"/>
      <c r="N21" s="147"/>
      <c r="O21" s="147"/>
      <c r="P21" s="147"/>
      <c r="Q21" s="147"/>
      <c r="R21" s="147"/>
      <c r="S21" s="147"/>
      <c r="T21" s="157"/>
      <c r="U21" s="147"/>
      <c r="V21" s="147"/>
      <c r="W21" s="147"/>
      <c r="X21" s="144"/>
      <c r="Y21" s="163"/>
      <c r="Z21" s="178" t="str">
        <f>IF(Y21="","",IF(AR21="Err","種目間違い",VLOOKUP(Y21,DATE!$G$11:$J$17,2,FALSE)))</f>
        <v/>
      </c>
      <c r="AA21" s="179"/>
      <c r="AB21" s="180" t="str">
        <f>IF(Y21="","",IF(AR21="Err","種目間違い",VLOOKUP(Y21,DATE!$G$11:$J$17,3,FALSE)))</f>
        <v/>
      </c>
      <c r="AC21" s="179"/>
      <c r="AD21" s="181" t="str">
        <f>IF(Y21="","",IF(AR21="Err","種目間違い",VLOOKUP(Y21,DATE!$G$11:$J$17,4,FALSE)))</f>
        <v/>
      </c>
      <c r="AE21" s="179"/>
      <c r="AG21" s="90"/>
      <c r="AH21" s="70">
        <f t="shared" si="1"/>
        <v>0</v>
      </c>
      <c r="AI21" s="70">
        <f t="shared" si="2"/>
        <v>0</v>
      </c>
      <c r="AJ21" s="70">
        <f t="shared" si="3"/>
        <v>0</v>
      </c>
      <c r="AK21" s="70">
        <f t="shared" si="4"/>
        <v>0</v>
      </c>
      <c r="AL21" s="70">
        <f t="shared" si="5"/>
        <v>0</v>
      </c>
      <c r="AM21" s="70">
        <f t="shared" si="6"/>
        <v>0</v>
      </c>
      <c r="AN21" s="70">
        <f t="shared" si="7"/>
        <v>0</v>
      </c>
      <c r="AO21" s="70" t="str">
        <f>IF(ISERROR(VLOOKUP(AN21,DATE!$B$10:$C$17,2,FALSE)),"",VLOOKUP(AN21,DATE!$B$10:$C$17,2,FALSE))</f>
        <v/>
      </c>
      <c r="AP21" s="90"/>
      <c r="AQ21" s="169" t="str">
        <f t="shared" si="8"/>
        <v/>
      </c>
      <c r="AR21" s="90" t="str">
        <f t="shared" si="9"/>
        <v/>
      </c>
      <c r="AS21" s="83" t="str">
        <f t="shared" si="10"/>
        <v/>
      </c>
      <c r="AT21" s="90" t="str">
        <f t="shared" si="11"/>
        <v/>
      </c>
      <c r="AU21" s="90" t="str">
        <f t="shared" si="12"/>
        <v/>
      </c>
      <c r="AV21" s="90">
        <f t="shared" si="13"/>
        <v>1900</v>
      </c>
      <c r="AW21" s="90">
        <f t="shared" si="14"/>
        <v>1</v>
      </c>
      <c r="AX21" s="90">
        <f t="shared" si="15"/>
        <v>0</v>
      </c>
      <c r="AY21" s="83" t="str">
        <f>IF(ISERROR(VLOOKUP(AQ21,DATE!$P$10:$AI$99,$AY$6,FALSE)),"",VLOOKUP(AQ21,DATE!$P$10:$AI$99,$AY$6,FALSE))</f>
        <v/>
      </c>
      <c r="AZ21" s="83" t="str">
        <f>IF(ISERROR(VLOOKUP(AQ21,DATE!$P$10:$AI$99,$AZ$6,FALSE)),"",VLOOKUP(AQ21,DATE!$P$10:$AI$99,$AZ$6,FALSE))</f>
        <v/>
      </c>
      <c r="BA21" s="83" t="str">
        <f>IF(ISERROR(VLOOKUP(AQ21,DATE!$P$10:$AI$99,$AZ$6+1,FALSE)),"",VLOOKUP(AQ21,DATE!$P$10:$AI$99,$AZ$6+1,FALSE))</f>
        <v/>
      </c>
      <c r="BB21" s="83" t="str">
        <f>IF(ISERROR(VLOOKUP(AQ21,DATE!$P$10:$AI$99,$AZ$6+2,FALSE)),"",VLOOKUP(AQ21,DATE!$P$10:$AI$99,$AZ$6+2,FALSE))</f>
        <v/>
      </c>
    </row>
    <row r="22" spans="1:54" s="89" customFormat="1" ht="19.5" customHeight="1" x14ac:dyDescent="0.4">
      <c r="A22" s="103">
        <v>9</v>
      </c>
      <c r="B22" s="143"/>
      <c r="C22" s="144"/>
      <c r="D22" s="143"/>
      <c r="E22" s="143"/>
      <c r="F22" s="143"/>
      <c r="G22" s="143"/>
      <c r="H22" s="145"/>
      <c r="I22" s="144"/>
      <c r="J22" s="144"/>
      <c r="K22" s="146"/>
      <c r="L22" s="145"/>
      <c r="M22" s="147"/>
      <c r="N22" s="147"/>
      <c r="O22" s="147"/>
      <c r="P22" s="147"/>
      <c r="Q22" s="147"/>
      <c r="R22" s="147"/>
      <c r="S22" s="147"/>
      <c r="T22" s="157"/>
      <c r="U22" s="147"/>
      <c r="V22" s="147"/>
      <c r="W22" s="147"/>
      <c r="X22" s="144"/>
      <c r="Y22" s="163"/>
      <c r="Z22" s="178" t="str">
        <f>IF(Y22="","",IF(AR22="Err","種目間違い",VLOOKUP(Y22,DATE!$G$11:$J$17,2,FALSE)))</f>
        <v/>
      </c>
      <c r="AA22" s="179"/>
      <c r="AB22" s="180" t="str">
        <f>IF(Y22="","",IF(AR22="Err","種目間違い",VLOOKUP(Y22,DATE!$G$11:$J$17,3,FALSE)))</f>
        <v/>
      </c>
      <c r="AC22" s="179"/>
      <c r="AD22" s="181" t="str">
        <f>IF(Y22="","",IF(AR22="Err","種目間違い",VLOOKUP(Y22,DATE!$G$11:$J$17,4,FALSE)))</f>
        <v/>
      </c>
      <c r="AE22" s="179"/>
      <c r="AG22" s="90"/>
      <c r="AH22" s="70">
        <f t="shared" si="1"/>
        <v>0</v>
      </c>
      <c r="AI22" s="70">
        <f t="shared" si="2"/>
        <v>0</v>
      </c>
      <c r="AJ22" s="70">
        <f t="shared" si="3"/>
        <v>0</v>
      </c>
      <c r="AK22" s="70">
        <f t="shared" si="4"/>
        <v>0</v>
      </c>
      <c r="AL22" s="70">
        <f t="shared" si="5"/>
        <v>0</v>
      </c>
      <c r="AM22" s="70">
        <f t="shared" si="6"/>
        <v>0</v>
      </c>
      <c r="AN22" s="70">
        <f t="shared" si="7"/>
        <v>0</v>
      </c>
      <c r="AO22" s="70" t="str">
        <f>IF(ISERROR(VLOOKUP(AN22,DATE!$B$10:$C$17,2,FALSE)),"",VLOOKUP(AN22,DATE!$B$10:$C$17,2,FALSE))</f>
        <v/>
      </c>
      <c r="AP22" s="90"/>
      <c r="AQ22" s="169" t="str">
        <f t="shared" si="8"/>
        <v/>
      </c>
      <c r="AR22" s="90" t="str">
        <f t="shared" si="9"/>
        <v/>
      </c>
      <c r="AS22" s="83" t="str">
        <f t="shared" si="10"/>
        <v/>
      </c>
      <c r="AT22" s="90" t="str">
        <f t="shared" si="11"/>
        <v/>
      </c>
      <c r="AU22" s="90" t="str">
        <f t="shared" si="12"/>
        <v/>
      </c>
      <c r="AV22" s="90">
        <f t="shared" si="13"/>
        <v>1900</v>
      </c>
      <c r="AW22" s="90">
        <f t="shared" si="14"/>
        <v>1</v>
      </c>
      <c r="AX22" s="90">
        <f t="shared" si="15"/>
        <v>0</v>
      </c>
      <c r="AY22" s="83" t="str">
        <f>IF(ISERROR(VLOOKUP(AQ22,DATE!$P$10:$AI$99,$AY$6,FALSE)),"",VLOOKUP(AQ22,DATE!$P$10:$AI$99,$AY$6,FALSE))</f>
        <v/>
      </c>
      <c r="AZ22" s="83" t="str">
        <f>IF(ISERROR(VLOOKUP(AQ22,DATE!$P$10:$AI$99,$AZ$6,FALSE)),"",VLOOKUP(AQ22,DATE!$P$10:$AI$99,$AZ$6,FALSE))</f>
        <v/>
      </c>
      <c r="BA22" s="83" t="str">
        <f>IF(ISERROR(VLOOKUP(AQ22,DATE!$P$10:$AI$99,$AZ$6+1,FALSE)),"",VLOOKUP(AQ22,DATE!$P$10:$AI$99,$AZ$6+1,FALSE))</f>
        <v/>
      </c>
      <c r="BB22" s="83" t="str">
        <f>IF(ISERROR(VLOOKUP(AQ22,DATE!$P$10:$AI$99,$AZ$6+2,FALSE)),"",VLOOKUP(AQ22,DATE!$P$10:$AI$99,$AZ$6+2,FALSE))</f>
        <v/>
      </c>
    </row>
    <row r="23" spans="1:54" s="89" customFormat="1" ht="19.5" customHeight="1" x14ac:dyDescent="0.4">
      <c r="A23" s="104">
        <v>10</v>
      </c>
      <c r="B23" s="148"/>
      <c r="C23" s="149"/>
      <c r="D23" s="148"/>
      <c r="E23" s="148"/>
      <c r="F23" s="148"/>
      <c r="G23" s="148"/>
      <c r="H23" s="150"/>
      <c r="I23" s="149"/>
      <c r="J23" s="149"/>
      <c r="K23" s="151"/>
      <c r="L23" s="150"/>
      <c r="M23" s="152"/>
      <c r="N23" s="152"/>
      <c r="O23" s="152"/>
      <c r="P23" s="152"/>
      <c r="Q23" s="152"/>
      <c r="R23" s="152"/>
      <c r="S23" s="152"/>
      <c r="T23" s="158"/>
      <c r="U23" s="152"/>
      <c r="V23" s="152"/>
      <c r="W23" s="152"/>
      <c r="X23" s="149"/>
      <c r="Y23" s="164"/>
      <c r="Z23" s="182" t="str">
        <f>IF(Y23="","",IF(AR23="Err","種目間違い",VLOOKUP(Y23,DATE!$G$11:$J$17,2,FALSE)))</f>
        <v/>
      </c>
      <c r="AA23" s="183"/>
      <c r="AB23" s="184" t="str">
        <f>IF(Y23="","",IF(AR23="Err","種目間違い",VLOOKUP(Y23,DATE!$G$11:$J$17,3,FALSE)))</f>
        <v/>
      </c>
      <c r="AC23" s="183"/>
      <c r="AD23" s="185" t="str">
        <f>IF(Y23="","",IF(AR23="Err","種目間違い",VLOOKUP(Y23,DATE!$G$11:$J$17,4,FALSE)))</f>
        <v/>
      </c>
      <c r="AE23" s="183"/>
      <c r="AG23" s="91"/>
      <c r="AH23" s="70">
        <f t="shared" si="1"/>
        <v>0</v>
      </c>
      <c r="AI23" s="70">
        <f t="shared" si="2"/>
        <v>0</v>
      </c>
      <c r="AJ23" s="70">
        <f t="shared" si="3"/>
        <v>0</v>
      </c>
      <c r="AK23" s="70">
        <f t="shared" si="4"/>
        <v>0</v>
      </c>
      <c r="AL23" s="70">
        <f t="shared" si="5"/>
        <v>0</v>
      </c>
      <c r="AM23" s="70">
        <f t="shared" si="6"/>
        <v>0</v>
      </c>
      <c r="AN23" s="70">
        <f t="shared" si="7"/>
        <v>0</v>
      </c>
      <c r="AO23" s="70" t="str">
        <f>IF(ISERROR(VLOOKUP(AN23,DATE!$B$10:$C$17,2,FALSE)),"",VLOOKUP(AN23,DATE!$B$10:$C$17,2,FALSE))</f>
        <v/>
      </c>
      <c r="AP23" s="90"/>
      <c r="AQ23" s="169" t="str">
        <f t="shared" si="8"/>
        <v/>
      </c>
      <c r="AR23" s="90" t="str">
        <f t="shared" si="9"/>
        <v/>
      </c>
      <c r="AS23" s="83" t="str">
        <f t="shared" si="10"/>
        <v/>
      </c>
      <c r="AT23" s="90" t="str">
        <f t="shared" si="11"/>
        <v/>
      </c>
      <c r="AU23" s="90" t="str">
        <f t="shared" si="12"/>
        <v/>
      </c>
      <c r="AV23" s="90">
        <f t="shared" si="13"/>
        <v>1900</v>
      </c>
      <c r="AW23" s="90">
        <f t="shared" si="14"/>
        <v>1</v>
      </c>
      <c r="AX23" s="90">
        <f t="shared" si="15"/>
        <v>0</v>
      </c>
      <c r="AY23" s="83" t="str">
        <f>IF(ISERROR(VLOOKUP(AQ23,DATE!$P$10:$AI$99,$AY$6,FALSE)),"",VLOOKUP(AQ23,DATE!$P$10:$AI$99,$AY$6,FALSE))</f>
        <v/>
      </c>
      <c r="AZ23" s="83" t="str">
        <f>IF(ISERROR(VLOOKUP(AQ23,DATE!$P$10:$AI$99,$AZ$6,FALSE)),"",VLOOKUP(AQ23,DATE!$P$10:$AI$99,$AZ$6,FALSE))</f>
        <v/>
      </c>
      <c r="BA23" s="83" t="str">
        <f>IF(ISERROR(VLOOKUP(AQ23,DATE!$P$10:$AI$99,$AZ$6+1,FALSE)),"",VLOOKUP(AQ23,DATE!$P$10:$AI$99,$AZ$6+1,FALSE))</f>
        <v/>
      </c>
      <c r="BB23" s="83" t="str">
        <f>IF(ISERROR(VLOOKUP(AQ23,DATE!$P$10:$AI$99,$AZ$6+2,FALSE)),"",VLOOKUP(AQ23,DATE!$P$10:$AI$99,$AZ$6+2,FALSE))</f>
        <v/>
      </c>
    </row>
    <row r="24" spans="1:54" ht="18.75" x14ac:dyDescent="0.4">
      <c r="A24" s="102">
        <v>11</v>
      </c>
      <c r="B24" s="138"/>
      <c r="C24" s="139"/>
      <c r="D24" s="138"/>
      <c r="E24" s="138"/>
      <c r="F24" s="138"/>
      <c r="G24" s="138"/>
      <c r="H24" s="140"/>
      <c r="I24" s="139"/>
      <c r="J24" s="139"/>
      <c r="K24" s="141"/>
      <c r="L24" s="140"/>
      <c r="M24" s="142"/>
      <c r="N24" s="142"/>
      <c r="O24" s="142"/>
      <c r="P24" s="142"/>
      <c r="Q24" s="142"/>
      <c r="R24" s="142"/>
      <c r="S24" s="142"/>
      <c r="T24" s="156"/>
      <c r="U24" s="142"/>
      <c r="V24" s="142"/>
      <c r="W24" s="142"/>
      <c r="X24" s="139"/>
      <c r="Y24" s="162"/>
      <c r="Z24" s="174" t="str">
        <f>IF(Y24="","",IF(AR24="Err","種目間違い",VLOOKUP(Y24,DATE!$G$11:$J$17,2,FALSE)))</f>
        <v/>
      </c>
      <c r="AA24" s="175"/>
      <c r="AB24" s="176" t="str">
        <f>IF(Y24="","",IF(AR24="Err","種目間違い",VLOOKUP(Y24,DATE!$G$11:$J$17,3,FALSE)))</f>
        <v/>
      </c>
      <c r="AC24" s="175"/>
      <c r="AD24" s="177" t="str">
        <f>IF(Y24="","",IF(AR24="Err","種目間違い",VLOOKUP(Y24,DATE!$G$11:$J$17,4,FALSE)))</f>
        <v/>
      </c>
      <c r="AE24" s="175"/>
      <c r="AH24" s="70">
        <f t="shared" si="1"/>
        <v>0</v>
      </c>
      <c r="AI24" s="70">
        <f t="shared" si="2"/>
        <v>0</v>
      </c>
      <c r="AJ24" s="70">
        <f t="shared" si="3"/>
        <v>0</v>
      </c>
      <c r="AK24" s="70">
        <f t="shared" si="4"/>
        <v>0</v>
      </c>
      <c r="AL24" s="70">
        <f t="shared" si="5"/>
        <v>0</v>
      </c>
      <c r="AM24" s="70">
        <f t="shared" si="6"/>
        <v>0</v>
      </c>
      <c r="AN24" s="70">
        <f t="shared" si="7"/>
        <v>0</v>
      </c>
      <c r="AO24" s="70" t="str">
        <f>IF(ISERROR(VLOOKUP(AN24,DATE!$B$10:$C$17,2,FALSE)),"",VLOOKUP(AN24,DATE!$B$10:$C$17,2,FALSE))</f>
        <v/>
      </c>
      <c r="AP24" s="90"/>
      <c r="AQ24" s="169" t="str">
        <f t="shared" si="8"/>
        <v/>
      </c>
      <c r="AR24" s="90" t="str">
        <f t="shared" si="9"/>
        <v/>
      </c>
      <c r="AS24" s="83" t="str">
        <f t="shared" si="10"/>
        <v/>
      </c>
      <c r="AT24" s="90" t="str">
        <f t="shared" si="11"/>
        <v/>
      </c>
      <c r="AU24" s="90" t="str">
        <f t="shared" si="12"/>
        <v/>
      </c>
      <c r="AV24" s="90">
        <f t="shared" si="13"/>
        <v>1900</v>
      </c>
      <c r="AW24" s="90">
        <f t="shared" si="14"/>
        <v>1</v>
      </c>
      <c r="AX24" s="90">
        <f t="shared" si="15"/>
        <v>0</v>
      </c>
      <c r="AY24" s="83" t="str">
        <f>IF(ISERROR(VLOOKUP(AQ24,DATE!$P$10:$AI$99,$AY$6,FALSE)),"",VLOOKUP(AQ24,DATE!$P$10:$AI$99,$AY$6,FALSE))</f>
        <v/>
      </c>
      <c r="AZ24" s="83" t="str">
        <f>IF(ISERROR(VLOOKUP(AQ24,DATE!$P$10:$AI$99,$AZ$6,FALSE)),"",VLOOKUP(AQ24,DATE!$P$10:$AI$99,$AZ$6,FALSE))</f>
        <v/>
      </c>
      <c r="BA24" s="83" t="str">
        <f>IF(ISERROR(VLOOKUP(AQ24,DATE!$P$10:$AI$99,$AZ$6+1,FALSE)),"",VLOOKUP(AQ24,DATE!$P$10:$AI$99,$AZ$6+1,FALSE))</f>
        <v/>
      </c>
      <c r="BB24" s="83" t="str">
        <f>IF(ISERROR(VLOOKUP(AQ24,DATE!$P$10:$AI$99,$AZ$6+2,FALSE)),"",VLOOKUP(AQ24,DATE!$P$10:$AI$99,$AZ$6+2,FALSE))</f>
        <v/>
      </c>
    </row>
    <row r="25" spans="1:54" ht="18.75" x14ac:dyDescent="0.4">
      <c r="A25" s="103">
        <v>12</v>
      </c>
      <c r="B25" s="143"/>
      <c r="C25" s="144"/>
      <c r="D25" s="143"/>
      <c r="E25" s="143"/>
      <c r="F25" s="143"/>
      <c r="G25" s="143"/>
      <c r="H25" s="145"/>
      <c r="I25" s="144"/>
      <c r="J25" s="144"/>
      <c r="K25" s="146"/>
      <c r="L25" s="145"/>
      <c r="M25" s="147"/>
      <c r="N25" s="147"/>
      <c r="O25" s="147"/>
      <c r="P25" s="147"/>
      <c r="Q25" s="147"/>
      <c r="R25" s="147"/>
      <c r="S25" s="147"/>
      <c r="T25" s="157"/>
      <c r="U25" s="147"/>
      <c r="V25" s="147"/>
      <c r="W25" s="147"/>
      <c r="X25" s="144"/>
      <c r="Y25" s="163"/>
      <c r="Z25" s="178" t="str">
        <f>IF(Y25="","",IF(AR25="Err","種目間違い",VLOOKUP(Y25,DATE!$G$11:$J$17,2,FALSE)))</f>
        <v/>
      </c>
      <c r="AA25" s="179"/>
      <c r="AB25" s="180" t="str">
        <f>IF(Y25="","",IF(AR25="Err","種目間違い",VLOOKUP(Y25,DATE!$G$11:$J$17,3,FALSE)))</f>
        <v/>
      </c>
      <c r="AC25" s="179"/>
      <c r="AD25" s="181" t="str">
        <f>IF(Y25="","",IF(AR25="Err","種目間違い",VLOOKUP(Y25,DATE!$G$11:$J$17,4,FALSE)))</f>
        <v/>
      </c>
      <c r="AE25" s="179"/>
      <c r="AH25" s="70">
        <f t="shared" si="1"/>
        <v>0</v>
      </c>
      <c r="AI25" s="70">
        <f t="shared" si="2"/>
        <v>0</v>
      </c>
      <c r="AJ25" s="70">
        <f t="shared" si="3"/>
        <v>0</v>
      </c>
      <c r="AK25" s="70">
        <f t="shared" si="4"/>
        <v>0</v>
      </c>
      <c r="AL25" s="70">
        <f t="shared" si="5"/>
        <v>0</v>
      </c>
      <c r="AM25" s="70">
        <f t="shared" si="6"/>
        <v>0</v>
      </c>
      <c r="AN25" s="70">
        <f t="shared" si="7"/>
        <v>0</v>
      </c>
      <c r="AO25" s="70" t="str">
        <f>IF(ISERROR(VLOOKUP(AN25,DATE!$B$10:$C$17,2,FALSE)),"",VLOOKUP(AN25,DATE!$B$10:$C$17,2,FALSE))</f>
        <v/>
      </c>
      <c r="AP25" s="90"/>
      <c r="AQ25" s="169" t="str">
        <f t="shared" si="8"/>
        <v/>
      </c>
      <c r="AR25" s="90" t="str">
        <f t="shared" si="9"/>
        <v/>
      </c>
      <c r="AS25" s="83" t="str">
        <f t="shared" si="10"/>
        <v/>
      </c>
      <c r="AT25" s="90" t="str">
        <f t="shared" si="11"/>
        <v/>
      </c>
      <c r="AU25" s="90" t="str">
        <f t="shared" si="12"/>
        <v/>
      </c>
      <c r="AV25" s="90">
        <f t="shared" si="13"/>
        <v>1900</v>
      </c>
      <c r="AW25" s="90">
        <f t="shared" si="14"/>
        <v>1</v>
      </c>
      <c r="AX25" s="90">
        <f t="shared" si="15"/>
        <v>0</v>
      </c>
      <c r="AY25" s="83" t="str">
        <f>IF(ISERROR(VLOOKUP(AQ25,DATE!$P$10:$AI$99,$AY$6,FALSE)),"",VLOOKUP(AQ25,DATE!$P$10:$AI$99,$AY$6,FALSE))</f>
        <v/>
      </c>
      <c r="AZ25" s="83" t="str">
        <f>IF(ISERROR(VLOOKUP(AQ25,DATE!$P$10:$AI$99,$AZ$6,FALSE)),"",VLOOKUP(AQ25,DATE!$P$10:$AI$99,$AZ$6,FALSE))</f>
        <v/>
      </c>
      <c r="BA25" s="83" t="str">
        <f>IF(ISERROR(VLOOKUP(AQ25,DATE!$P$10:$AI$99,$AZ$6+1,FALSE)),"",VLOOKUP(AQ25,DATE!$P$10:$AI$99,$AZ$6+1,FALSE))</f>
        <v/>
      </c>
      <c r="BB25" s="83" t="str">
        <f>IF(ISERROR(VLOOKUP(AQ25,DATE!$P$10:$AI$99,$AZ$6+2,FALSE)),"",VLOOKUP(AQ25,DATE!$P$10:$AI$99,$AZ$6+2,FALSE))</f>
        <v/>
      </c>
    </row>
    <row r="26" spans="1:54" ht="18.75" x14ac:dyDescent="0.4">
      <c r="A26" s="103">
        <v>13</v>
      </c>
      <c r="B26" s="143"/>
      <c r="C26" s="144"/>
      <c r="D26" s="143"/>
      <c r="E26" s="143"/>
      <c r="F26" s="143"/>
      <c r="G26" s="143"/>
      <c r="H26" s="145"/>
      <c r="I26" s="144"/>
      <c r="J26" s="144"/>
      <c r="K26" s="146"/>
      <c r="L26" s="145"/>
      <c r="M26" s="147"/>
      <c r="N26" s="147"/>
      <c r="O26" s="147"/>
      <c r="P26" s="147"/>
      <c r="Q26" s="147"/>
      <c r="R26" s="147"/>
      <c r="S26" s="147"/>
      <c r="T26" s="157"/>
      <c r="U26" s="147"/>
      <c r="V26" s="147"/>
      <c r="W26" s="147"/>
      <c r="X26" s="144"/>
      <c r="Y26" s="163"/>
      <c r="Z26" s="178" t="str">
        <f>IF(Y26="","",IF(AR26="Err","種目間違い",VLOOKUP(Y26,DATE!$G$11:$J$17,2,FALSE)))</f>
        <v/>
      </c>
      <c r="AA26" s="179"/>
      <c r="AB26" s="180" t="str">
        <f>IF(Y26="","",IF(AR26="Err","種目間違い",VLOOKUP(Y26,DATE!$G$11:$J$17,3,FALSE)))</f>
        <v/>
      </c>
      <c r="AC26" s="179"/>
      <c r="AD26" s="181" t="str">
        <f>IF(Y26="","",IF(AR26="Err","種目間違い",VLOOKUP(Y26,DATE!$G$11:$J$17,4,FALSE)))</f>
        <v/>
      </c>
      <c r="AE26" s="179"/>
      <c r="AH26" s="70">
        <f t="shared" si="1"/>
        <v>0</v>
      </c>
      <c r="AI26" s="70">
        <f t="shared" si="2"/>
        <v>0</v>
      </c>
      <c r="AJ26" s="70">
        <f t="shared" si="3"/>
        <v>0</v>
      </c>
      <c r="AK26" s="70">
        <f t="shared" si="4"/>
        <v>0</v>
      </c>
      <c r="AL26" s="70">
        <f t="shared" si="5"/>
        <v>0</v>
      </c>
      <c r="AM26" s="70">
        <f t="shared" si="6"/>
        <v>0</v>
      </c>
      <c r="AN26" s="70">
        <f t="shared" si="7"/>
        <v>0</v>
      </c>
      <c r="AO26" s="70" t="str">
        <f>IF(ISERROR(VLOOKUP(AN26,DATE!$B$10:$C$17,2,FALSE)),"",VLOOKUP(AN26,DATE!$B$10:$C$17,2,FALSE))</f>
        <v/>
      </c>
      <c r="AP26" s="90"/>
      <c r="AQ26" s="169" t="str">
        <f t="shared" si="8"/>
        <v/>
      </c>
      <c r="AR26" s="90" t="str">
        <f t="shared" si="9"/>
        <v/>
      </c>
      <c r="AS26" s="83" t="str">
        <f t="shared" si="10"/>
        <v/>
      </c>
      <c r="AT26" s="90" t="str">
        <f t="shared" si="11"/>
        <v/>
      </c>
      <c r="AU26" s="90" t="str">
        <f t="shared" si="12"/>
        <v/>
      </c>
      <c r="AV26" s="90">
        <f t="shared" si="13"/>
        <v>1900</v>
      </c>
      <c r="AW26" s="90">
        <f t="shared" si="14"/>
        <v>1</v>
      </c>
      <c r="AX26" s="90">
        <f t="shared" si="15"/>
        <v>0</v>
      </c>
      <c r="AY26" s="83" t="str">
        <f>IF(ISERROR(VLOOKUP(AQ26,DATE!$P$10:$AI$99,$AY$6,FALSE)),"",VLOOKUP(AQ26,DATE!$P$10:$AI$99,$AY$6,FALSE))</f>
        <v/>
      </c>
      <c r="AZ26" s="83" t="str">
        <f>IF(ISERROR(VLOOKUP(AQ26,DATE!$P$10:$AI$99,$AZ$6,FALSE)),"",VLOOKUP(AQ26,DATE!$P$10:$AI$99,$AZ$6,FALSE))</f>
        <v/>
      </c>
      <c r="BA26" s="83" t="str">
        <f>IF(ISERROR(VLOOKUP(AQ26,DATE!$P$10:$AI$99,$AZ$6+1,FALSE)),"",VLOOKUP(AQ26,DATE!$P$10:$AI$99,$AZ$6+1,FALSE))</f>
        <v/>
      </c>
      <c r="BB26" s="83" t="str">
        <f>IF(ISERROR(VLOOKUP(AQ26,DATE!$P$10:$AI$99,$AZ$6+2,FALSE)),"",VLOOKUP(AQ26,DATE!$P$10:$AI$99,$AZ$6+2,FALSE))</f>
        <v/>
      </c>
    </row>
    <row r="27" spans="1:54" ht="18.75" x14ac:dyDescent="0.4">
      <c r="A27" s="103">
        <v>14</v>
      </c>
      <c r="B27" s="143"/>
      <c r="C27" s="144"/>
      <c r="D27" s="143"/>
      <c r="E27" s="143"/>
      <c r="F27" s="143"/>
      <c r="G27" s="143"/>
      <c r="H27" s="145"/>
      <c r="I27" s="144"/>
      <c r="J27" s="144"/>
      <c r="K27" s="146"/>
      <c r="L27" s="145"/>
      <c r="M27" s="147"/>
      <c r="N27" s="147"/>
      <c r="O27" s="147"/>
      <c r="P27" s="147"/>
      <c r="Q27" s="147"/>
      <c r="R27" s="147"/>
      <c r="S27" s="147"/>
      <c r="T27" s="157"/>
      <c r="U27" s="147"/>
      <c r="V27" s="147"/>
      <c r="W27" s="147"/>
      <c r="X27" s="144"/>
      <c r="Y27" s="163"/>
      <c r="Z27" s="178" t="str">
        <f>IF(Y27="","",IF(AR27="Err","種目間違い",VLOOKUP(Y27,DATE!$G$11:$J$17,2,FALSE)))</f>
        <v/>
      </c>
      <c r="AA27" s="179"/>
      <c r="AB27" s="180" t="str">
        <f>IF(Y27="","",IF(AR27="Err","種目間違い",VLOOKUP(Y27,DATE!$G$11:$J$17,3,FALSE)))</f>
        <v/>
      </c>
      <c r="AC27" s="179"/>
      <c r="AD27" s="181" t="str">
        <f>IF(Y27="","",IF(AR27="Err","種目間違い",VLOOKUP(Y27,DATE!$G$11:$J$17,4,FALSE)))</f>
        <v/>
      </c>
      <c r="AE27" s="179"/>
      <c r="AH27" s="70">
        <f t="shared" si="1"/>
        <v>0</v>
      </c>
      <c r="AI27" s="70">
        <f t="shared" si="2"/>
        <v>0</v>
      </c>
      <c r="AJ27" s="70">
        <f t="shared" si="3"/>
        <v>0</v>
      </c>
      <c r="AK27" s="70">
        <f t="shared" si="4"/>
        <v>0</v>
      </c>
      <c r="AL27" s="70">
        <f t="shared" si="5"/>
        <v>0</v>
      </c>
      <c r="AM27" s="70">
        <f t="shared" si="6"/>
        <v>0</v>
      </c>
      <c r="AN27" s="70">
        <f t="shared" si="7"/>
        <v>0</v>
      </c>
      <c r="AO27" s="70" t="str">
        <f>IF(ISERROR(VLOOKUP(AN27,DATE!$B$10:$C$17,2,FALSE)),"",VLOOKUP(AN27,DATE!$B$10:$C$17,2,FALSE))</f>
        <v/>
      </c>
      <c r="AP27" s="90"/>
      <c r="AQ27" s="169" t="str">
        <f t="shared" si="8"/>
        <v/>
      </c>
      <c r="AR27" s="90" t="str">
        <f t="shared" si="9"/>
        <v/>
      </c>
      <c r="AS27" s="83" t="str">
        <f t="shared" si="10"/>
        <v/>
      </c>
      <c r="AT27" s="90" t="str">
        <f t="shared" si="11"/>
        <v/>
      </c>
      <c r="AU27" s="90" t="str">
        <f t="shared" si="12"/>
        <v/>
      </c>
      <c r="AV27" s="90">
        <f t="shared" si="13"/>
        <v>1900</v>
      </c>
      <c r="AW27" s="90">
        <f t="shared" si="14"/>
        <v>1</v>
      </c>
      <c r="AX27" s="90">
        <f t="shared" si="15"/>
        <v>0</v>
      </c>
      <c r="AY27" s="83" t="str">
        <f>IF(ISERROR(VLOOKUP(AQ27,DATE!$P$10:$AI$99,$AY$6,FALSE)),"",VLOOKUP(AQ27,DATE!$P$10:$AI$99,$AY$6,FALSE))</f>
        <v/>
      </c>
      <c r="AZ27" s="83" t="str">
        <f>IF(ISERROR(VLOOKUP(AQ27,DATE!$P$10:$AI$99,$AZ$6,FALSE)),"",VLOOKUP(AQ27,DATE!$P$10:$AI$99,$AZ$6,FALSE))</f>
        <v/>
      </c>
      <c r="BA27" s="83" t="str">
        <f>IF(ISERROR(VLOOKUP(AQ27,DATE!$P$10:$AI$99,$AZ$6+1,FALSE)),"",VLOOKUP(AQ27,DATE!$P$10:$AI$99,$AZ$6+1,FALSE))</f>
        <v/>
      </c>
      <c r="BB27" s="83" t="str">
        <f>IF(ISERROR(VLOOKUP(AQ27,DATE!$P$10:$AI$99,$AZ$6+2,FALSE)),"",VLOOKUP(AQ27,DATE!$P$10:$AI$99,$AZ$6+2,FALSE))</f>
        <v/>
      </c>
    </row>
    <row r="28" spans="1:54" ht="18.75" x14ac:dyDescent="0.4">
      <c r="A28" s="104">
        <v>15</v>
      </c>
      <c r="B28" s="148"/>
      <c r="C28" s="149"/>
      <c r="D28" s="148"/>
      <c r="E28" s="148"/>
      <c r="F28" s="148"/>
      <c r="G28" s="148"/>
      <c r="H28" s="150"/>
      <c r="I28" s="149"/>
      <c r="J28" s="149"/>
      <c r="K28" s="151"/>
      <c r="L28" s="150"/>
      <c r="M28" s="152"/>
      <c r="N28" s="152"/>
      <c r="O28" s="152"/>
      <c r="P28" s="152"/>
      <c r="Q28" s="152"/>
      <c r="R28" s="152"/>
      <c r="S28" s="152"/>
      <c r="T28" s="158"/>
      <c r="U28" s="152"/>
      <c r="V28" s="152"/>
      <c r="W28" s="152"/>
      <c r="X28" s="149"/>
      <c r="Y28" s="164"/>
      <c r="Z28" s="182" t="str">
        <f>IF(Y28="","",IF(AR28="Err","種目間違い",VLOOKUP(Y28,DATE!$G$11:$J$17,2,FALSE)))</f>
        <v/>
      </c>
      <c r="AA28" s="183"/>
      <c r="AB28" s="184" t="str">
        <f>IF(Y28="","",IF(AR28="Err","種目間違い",VLOOKUP(Y28,DATE!$G$11:$J$17,3,FALSE)))</f>
        <v/>
      </c>
      <c r="AC28" s="183"/>
      <c r="AD28" s="185" t="str">
        <f>IF(Y28="","",IF(AR28="Err","種目間違い",VLOOKUP(Y28,DATE!$G$11:$J$17,4,FALSE)))</f>
        <v/>
      </c>
      <c r="AE28" s="183"/>
      <c r="AH28" s="70">
        <f t="shared" si="1"/>
        <v>0</v>
      </c>
      <c r="AI28" s="70">
        <f t="shared" si="2"/>
        <v>0</v>
      </c>
      <c r="AJ28" s="70">
        <f t="shared" si="3"/>
        <v>0</v>
      </c>
      <c r="AK28" s="70">
        <f t="shared" si="4"/>
        <v>0</v>
      </c>
      <c r="AL28" s="70">
        <f t="shared" si="5"/>
        <v>0</v>
      </c>
      <c r="AM28" s="70">
        <f t="shared" si="6"/>
        <v>0</v>
      </c>
      <c r="AN28" s="70">
        <f t="shared" si="7"/>
        <v>0</v>
      </c>
      <c r="AO28" s="70" t="str">
        <f>IF(ISERROR(VLOOKUP(AN28,DATE!$B$10:$C$17,2,FALSE)),"",VLOOKUP(AN28,DATE!$B$10:$C$17,2,FALSE))</f>
        <v/>
      </c>
      <c r="AP28" s="90"/>
      <c r="AQ28" s="169" t="str">
        <f t="shared" si="8"/>
        <v/>
      </c>
      <c r="AR28" s="90" t="str">
        <f t="shared" si="9"/>
        <v/>
      </c>
      <c r="AS28" s="83" t="str">
        <f t="shared" si="10"/>
        <v/>
      </c>
      <c r="AT28" s="90" t="str">
        <f t="shared" si="11"/>
        <v/>
      </c>
      <c r="AU28" s="90" t="str">
        <f t="shared" si="12"/>
        <v/>
      </c>
      <c r="AV28" s="90">
        <f t="shared" si="13"/>
        <v>1900</v>
      </c>
      <c r="AW28" s="90">
        <f t="shared" si="14"/>
        <v>1</v>
      </c>
      <c r="AX28" s="90">
        <f t="shared" si="15"/>
        <v>0</v>
      </c>
      <c r="AY28" s="83" t="str">
        <f>IF(ISERROR(VLOOKUP(AQ28,DATE!$P$10:$AI$99,$AY$6,FALSE)),"",VLOOKUP(AQ28,DATE!$P$10:$AI$99,$AY$6,FALSE))</f>
        <v/>
      </c>
      <c r="AZ28" s="83" t="str">
        <f>IF(ISERROR(VLOOKUP(AQ28,DATE!$P$10:$AI$99,$AZ$6,FALSE)),"",VLOOKUP(AQ28,DATE!$P$10:$AI$99,$AZ$6,FALSE))</f>
        <v/>
      </c>
      <c r="BA28" s="83" t="str">
        <f>IF(ISERROR(VLOOKUP(AQ28,DATE!$P$10:$AI$99,$AZ$6+1,FALSE)),"",VLOOKUP(AQ28,DATE!$P$10:$AI$99,$AZ$6+1,FALSE))</f>
        <v/>
      </c>
      <c r="BB28" s="83" t="str">
        <f>IF(ISERROR(VLOOKUP(AQ28,DATE!$P$10:$AI$99,$AZ$6+2,FALSE)),"",VLOOKUP(AQ28,DATE!$P$10:$AI$99,$AZ$6+2,FALSE))</f>
        <v/>
      </c>
    </row>
    <row r="29" spans="1:54" ht="18.75" x14ac:dyDescent="0.4">
      <c r="A29" s="103">
        <v>16</v>
      </c>
      <c r="B29" s="143"/>
      <c r="C29" s="144"/>
      <c r="D29" s="153"/>
      <c r="E29" s="143"/>
      <c r="F29" s="143"/>
      <c r="G29" s="143"/>
      <c r="H29" s="145"/>
      <c r="I29" s="144"/>
      <c r="J29" s="144"/>
      <c r="K29" s="141"/>
      <c r="L29" s="145"/>
      <c r="M29" s="147"/>
      <c r="N29" s="147"/>
      <c r="O29" s="147"/>
      <c r="P29" s="147"/>
      <c r="Q29" s="147"/>
      <c r="R29" s="147"/>
      <c r="S29" s="147"/>
      <c r="T29" s="157"/>
      <c r="U29" s="147"/>
      <c r="V29" s="147"/>
      <c r="W29" s="147"/>
      <c r="X29" s="144"/>
      <c r="Y29" s="162"/>
      <c r="Z29" s="186" t="str">
        <f>IF(Y29="","",IF(AR29="Err","種目間違い",VLOOKUP(Y29,DATE!$G$11:$J$17,2,FALSE)))</f>
        <v/>
      </c>
      <c r="AA29" s="175"/>
      <c r="AB29" s="187" t="str">
        <f>IF(Y29="","",IF(AR29="Err","種目間違い",VLOOKUP(Y29,DATE!$G$11:$J$17,3,FALSE)))</f>
        <v/>
      </c>
      <c r="AC29" s="175"/>
      <c r="AD29" s="188" t="str">
        <f>IF(Y29="","",IF(AR29="Err","種目間違い",VLOOKUP(Y29,DATE!$G$11:$J$17,4,FALSE)))</f>
        <v/>
      </c>
      <c r="AE29" s="175"/>
      <c r="AH29" s="70">
        <f t="shared" si="1"/>
        <v>0</v>
      </c>
      <c r="AI29" s="70">
        <f t="shared" si="2"/>
        <v>0</v>
      </c>
      <c r="AJ29" s="70">
        <f t="shared" si="3"/>
        <v>0</v>
      </c>
      <c r="AK29" s="70">
        <f t="shared" si="4"/>
        <v>0</v>
      </c>
      <c r="AL29" s="70">
        <f t="shared" si="5"/>
        <v>0</v>
      </c>
      <c r="AM29" s="70">
        <f t="shared" si="6"/>
        <v>0</v>
      </c>
      <c r="AN29" s="70">
        <f t="shared" si="7"/>
        <v>0</v>
      </c>
      <c r="AO29" s="70" t="str">
        <f>IF(ISERROR(VLOOKUP(AN29,DATE!$B$10:$C$17,2,FALSE)),"",VLOOKUP(AN29,DATE!$B$10:$C$17,2,FALSE))</f>
        <v/>
      </c>
      <c r="AP29" s="90"/>
      <c r="AQ29" s="169" t="str">
        <f t="shared" si="8"/>
        <v/>
      </c>
      <c r="AR29" s="90" t="str">
        <f t="shared" si="9"/>
        <v/>
      </c>
      <c r="AS29" s="83" t="str">
        <f t="shared" si="10"/>
        <v/>
      </c>
      <c r="AT29" s="90" t="str">
        <f t="shared" si="11"/>
        <v/>
      </c>
      <c r="AU29" s="90" t="str">
        <f t="shared" si="12"/>
        <v/>
      </c>
      <c r="AV29" s="90">
        <f t="shared" si="13"/>
        <v>1900</v>
      </c>
      <c r="AW29" s="90">
        <f t="shared" si="14"/>
        <v>1</v>
      </c>
      <c r="AX29" s="90">
        <f t="shared" si="15"/>
        <v>0</v>
      </c>
      <c r="AY29" s="83" t="str">
        <f>IF(ISERROR(VLOOKUP(AQ29,DATE!$P$10:$AI$99,$AY$6,FALSE)),"",VLOOKUP(AQ29,DATE!$P$10:$AI$99,$AY$6,FALSE))</f>
        <v/>
      </c>
      <c r="AZ29" s="83" t="str">
        <f>IF(ISERROR(VLOOKUP(AQ29,DATE!$P$10:$AI$99,$AZ$6,FALSE)),"",VLOOKUP(AQ29,DATE!$P$10:$AI$99,$AZ$6,FALSE))</f>
        <v/>
      </c>
      <c r="BA29" s="83" t="str">
        <f>IF(ISERROR(VLOOKUP(AQ29,DATE!$P$10:$AI$99,$AZ$6+1,FALSE)),"",VLOOKUP(AQ29,DATE!$P$10:$AI$99,$AZ$6+1,FALSE))</f>
        <v/>
      </c>
      <c r="BB29" s="83" t="str">
        <f>IF(ISERROR(VLOOKUP(AQ29,DATE!$P$10:$AI$99,$AZ$6+2,FALSE)),"",VLOOKUP(AQ29,DATE!$P$10:$AI$99,$AZ$6+2,FALSE))</f>
        <v/>
      </c>
    </row>
    <row r="30" spans="1:54" ht="18.75" x14ac:dyDescent="0.4">
      <c r="A30" s="103">
        <v>17</v>
      </c>
      <c r="B30" s="143"/>
      <c r="C30" s="144"/>
      <c r="D30" s="143"/>
      <c r="E30" s="143"/>
      <c r="F30" s="143"/>
      <c r="G30" s="143"/>
      <c r="H30" s="145"/>
      <c r="I30" s="144"/>
      <c r="J30" s="144"/>
      <c r="K30" s="146"/>
      <c r="L30" s="145"/>
      <c r="M30" s="147"/>
      <c r="N30" s="147"/>
      <c r="O30" s="147"/>
      <c r="P30" s="147"/>
      <c r="Q30" s="147"/>
      <c r="R30" s="147"/>
      <c r="S30" s="147"/>
      <c r="T30" s="157"/>
      <c r="U30" s="147"/>
      <c r="V30" s="147"/>
      <c r="W30" s="147"/>
      <c r="X30" s="144"/>
      <c r="Y30" s="163"/>
      <c r="Z30" s="178" t="str">
        <f>IF(Y30="","",IF(AR30="Err","種目間違い",VLOOKUP(Y30,DATE!$G$11:$J$17,2,FALSE)))</f>
        <v/>
      </c>
      <c r="AA30" s="179"/>
      <c r="AB30" s="180" t="str">
        <f>IF(Y30="","",IF(AR30="Err","種目間違い",VLOOKUP(Y30,DATE!$G$11:$J$17,3,FALSE)))</f>
        <v/>
      </c>
      <c r="AC30" s="179"/>
      <c r="AD30" s="181" t="str">
        <f>IF(Y30="","",IF(AR30="Err","種目間違い",VLOOKUP(Y30,DATE!$G$11:$J$17,4,FALSE)))</f>
        <v/>
      </c>
      <c r="AE30" s="179"/>
      <c r="AH30" s="70">
        <f t="shared" si="1"/>
        <v>0</v>
      </c>
      <c r="AI30" s="70">
        <f t="shared" si="2"/>
        <v>0</v>
      </c>
      <c r="AJ30" s="70">
        <f t="shared" si="3"/>
        <v>0</v>
      </c>
      <c r="AK30" s="70">
        <f t="shared" si="4"/>
        <v>0</v>
      </c>
      <c r="AL30" s="70">
        <f t="shared" si="5"/>
        <v>0</v>
      </c>
      <c r="AM30" s="70">
        <f t="shared" si="6"/>
        <v>0</v>
      </c>
      <c r="AN30" s="70">
        <f t="shared" si="7"/>
        <v>0</v>
      </c>
      <c r="AO30" s="70" t="str">
        <f>IF(ISERROR(VLOOKUP(AN30,DATE!$B$10:$C$17,2,FALSE)),"",VLOOKUP(AN30,DATE!$B$10:$C$17,2,FALSE))</f>
        <v/>
      </c>
      <c r="AP30" s="90"/>
      <c r="AQ30" s="169" t="str">
        <f t="shared" si="8"/>
        <v/>
      </c>
      <c r="AR30" s="90" t="str">
        <f t="shared" si="9"/>
        <v/>
      </c>
      <c r="AS30" s="83" t="str">
        <f t="shared" si="10"/>
        <v/>
      </c>
      <c r="AT30" s="90" t="str">
        <f t="shared" si="11"/>
        <v/>
      </c>
      <c r="AU30" s="90" t="str">
        <f t="shared" si="12"/>
        <v/>
      </c>
      <c r="AV30" s="90">
        <f t="shared" si="13"/>
        <v>1900</v>
      </c>
      <c r="AW30" s="90">
        <f t="shared" si="14"/>
        <v>1</v>
      </c>
      <c r="AX30" s="90">
        <f t="shared" si="15"/>
        <v>0</v>
      </c>
      <c r="AY30" s="83" t="str">
        <f>IF(ISERROR(VLOOKUP(AQ30,DATE!$P$10:$AI$99,$AY$6,FALSE)),"",VLOOKUP(AQ30,DATE!$P$10:$AI$99,$AY$6,FALSE))</f>
        <v/>
      </c>
      <c r="AZ30" s="83" t="str">
        <f>IF(ISERROR(VLOOKUP(AQ30,DATE!$P$10:$AI$99,$AZ$6,FALSE)),"",VLOOKUP(AQ30,DATE!$P$10:$AI$99,$AZ$6,FALSE))</f>
        <v/>
      </c>
      <c r="BA30" s="83" t="str">
        <f>IF(ISERROR(VLOOKUP(AQ30,DATE!$P$10:$AI$99,$AZ$6+1,FALSE)),"",VLOOKUP(AQ30,DATE!$P$10:$AI$99,$AZ$6+1,FALSE))</f>
        <v/>
      </c>
      <c r="BB30" s="83" t="str">
        <f>IF(ISERROR(VLOOKUP(AQ30,DATE!$P$10:$AI$99,$AZ$6+2,FALSE)),"",VLOOKUP(AQ30,DATE!$P$10:$AI$99,$AZ$6+2,FALSE))</f>
        <v/>
      </c>
    </row>
    <row r="31" spans="1:54" ht="18.75" x14ac:dyDescent="0.4">
      <c r="A31" s="103">
        <v>18</v>
      </c>
      <c r="B31" s="143"/>
      <c r="C31" s="144"/>
      <c r="D31" s="143"/>
      <c r="E31" s="143"/>
      <c r="F31" s="143"/>
      <c r="G31" s="143"/>
      <c r="H31" s="145"/>
      <c r="I31" s="144"/>
      <c r="J31" s="144"/>
      <c r="K31" s="146"/>
      <c r="L31" s="145"/>
      <c r="M31" s="147"/>
      <c r="N31" s="147"/>
      <c r="O31" s="147"/>
      <c r="P31" s="147"/>
      <c r="Q31" s="147"/>
      <c r="R31" s="147"/>
      <c r="S31" s="147"/>
      <c r="T31" s="157"/>
      <c r="U31" s="147"/>
      <c r="V31" s="147"/>
      <c r="W31" s="147"/>
      <c r="X31" s="144"/>
      <c r="Y31" s="163"/>
      <c r="Z31" s="178" t="str">
        <f>IF(Y31="","",IF(AR31="Err","種目間違い",VLOOKUP(Y31,DATE!$G$11:$J$17,2,FALSE)))</f>
        <v/>
      </c>
      <c r="AA31" s="179"/>
      <c r="AB31" s="180" t="str">
        <f>IF(Y31="","",IF(AR31="Err","種目間違い",VLOOKUP(Y31,DATE!$G$11:$J$17,3,FALSE)))</f>
        <v/>
      </c>
      <c r="AC31" s="179"/>
      <c r="AD31" s="181" t="str">
        <f>IF(Y31="","",IF(AR31="Err","種目間違い",VLOOKUP(Y31,DATE!$G$11:$J$17,4,FALSE)))</f>
        <v/>
      </c>
      <c r="AE31" s="179"/>
      <c r="AH31" s="70">
        <f t="shared" si="1"/>
        <v>0</v>
      </c>
      <c r="AI31" s="70">
        <f t="shared" si="2"/>
        <v>0</v>
      </c>
      <c r="AJ31" s="70">
        <f t="shared" si="3"/>
        <v>0</v>
      </c>
      <c r="AK31" s="70">
        <f t="shared" si="4"/>
        <v>0</v>
      </c>
      <c r="AL31" s="70">
        <f t="shared" si="5"/>
        <v>0</v>
      </c>
      <c r="AM31" s="70">
        <f t="shared" si="6"/>
        <v>0</v>
      </c>
      <c r="AN31" s="70">
        <f t="shared" si="7"/>
        <v>0</v>
      </c>
      <c r="AO31" s="70" t="str">
        <f>IF(ISERROR(VLOOKUP(AN31,DATE!$B$10:$C$17,2,FALSE)),"",VLOOKUP(AN31,DATE!$B$10:$C$17,2,FALSE))</f>
        <v/>
      </c>
      <c r="AP31" s="90"/>
      <c r="AQ31" s="169" t="str">
        <f t="shared" si="8"/>
        <v/>
      </c>
      <c r="AR31" s="90" t="str">
        <f t="shared" si="9"/>
        <v/>
      </c>
      <c r="AS31" s="83" t="str">
        <f t="shared" si="10"/>
        <v/>
      </c>
      <c r="AT31" s="90" t="str">
        <f t="shared" si="11"/>
        <v/>
      </c>
      <c r="AU31" s="90" t="str">
        <f t="shared" si="12"/>
        <v/>
      </c>
      <c r="AV31" s="90">
        <f t="shared" si="13"/>
        <v>1900</v>
      </c>
      <c r="AW31" s="90">
        <f t="shared" si="14"/>
        <v>1</v>
      </c>
      <c r="AX31" s="90">
        <f t="shared" si="15"/>
        <v>0</v>
      </c>
      <c r="AY31" s="83" t="str">
        <f>IF(ISERROR(VLOOKUP(AQ31,DATE!$P$10:$AI$99,$AY$6,FALSE)),"",VLOOKUP(AQ31,DATE!$P$10:$AI$99,$AY$6,FALSE))</f>
        <v/>
      </c>
      <c r="AZ31" s="83" t="str">
        <f>IF(ISERROR(VLOOKUP(AQ31,DATE!$P$10:$AI$99,$AZ$6,FALSE)),"",VLOOKUP(AQ31,DATE!$P$10:$AI$99,$AZ$6,FALSE))</f>
        <v/>
      </c>
      <c r="BA31" s="83" t="str">
        <f>IF(ISERROR(VLOOKUP(AQ31,DATE!$P$10:$AI$99,$AZ$6+1,FALSE)),"",VLOOKUP(AQ31,DATE!$P$10:$AI$99,$AZ$6+1,FALSE))</f>
        <v/>
      </c>
      <c r="BB31" s="83" t="str">
        <f>IF(ISERROR(VLOOKUP(AQ31,DATE!$P$10:$AI$99,$AZ$6+2,FALSE)),"",VLOOKUP(AQ31,DATE!$P$10:$AI$99,$AZ$6+2,FALSE))</f>
        <v/>
      </c>
    </row>
    <row r="32" spans="1:54" ht="18.75" x14ac:dyDescent="0.4">
      <c r="A32" s="103">
        <v>19</v>
      </c>
      <c r="B32" s="143"/>
      <c r="C32" s="144"/>
      <c r="D32" s="143"/>
      <c r="E32" s="143"/>
      <c r="F32" s="143"/>
      <c r="G32" s="143"/>
      <c r="H32" s="145"/>
      <c r="I32" s="144"/>
      <c r="J32" s="144"/>
      <c r="K32" s="146"/>
      <c r="L32" s="145"/>
      <c r="M32" s="147"/>
      <c r="N32" s="147"/>
      <c r="O32" s="147"/>
      <c r="P32" s="147"/>
      <c r="Q32" s="147"/>
      <c r="R32" s="147"/>
      <c r="S32" s="147"/>
      <c r="T32" s="157"/>
      <c r="U32" s="147"/>
      <c r="V32" s="147"/>
      <c r="W32" s="147"/>
      <c r="X32" s="144"/>
      <c r="Y32" s="163"/>
      <c r="Z32" s="178" t="str">
        <f>IF(Y32="","",IF(AR32="Err","種目間違い",VLOOKUP(Y32,DATE!$G$11:$J$17,2,FALSE)))</f>
        <v/>
      </c>
      <c r="AA32" s="179"/>
      <c r="AB32" s="180" t="str">
        <f>IF(Y32="","",IF(AR32="Err","種目間違い",VLOOKUP(Y32,DATE!$G$11:$J$17,3,FALSE)))</f>
        <v/>
      </c>
      <c r="AC32" s="179"/>
      <c r="AD32" s="181" t="str">
        <f>IF(Y32="","",IF(AR32="Err","種目間違い",VLOOKUP(Y32,DATE!$G$11:$J$17,4,FALSE)))</f>
        <v/>
      </c>
      <c r="AE32" s="179"/>
      <c r="AH32" s="70">
        <f t="shared" si="1"/>
        <v>0</v>
      </c>
      <c r="AI32" s="70">
        <f t="shared" si="2"/>
        <v>0</v>
      </c>
      <c r="AJ32" s="70">
        <f t="shared" si="3"/>
        <v>0</v>
      </c>
      <c r="AK32" s="70">
        <f t="shared" si="4"/>
        <v>0</v>
      </c>
      <c r="AL32" s="70">
        <f t="shared" si="5"/>
        <v>0</v>
      </c>
      <c r="AM32" s="70">
        <f t="shared" si="6"/>
        <v>0</v>
      </c>
      <c r="AN32" s="70">
        <f t="shared" si="7"/>
        <v>0</v>
      </c>
      <c r="AO32" s="70" t="str">
        <f>IF(ISERROR(VLOOKUP(AN32,DATE!$B$10:$C$17,2,FALSE)),"",VLOOKUP(AN32,DATE!$B$10:$C$17,2,FALSE))</f>
        <v/>
      </c>
      <c r="AP32" s="90"/>
      <c r="AQ32" s="169" t="str">
        <f t="shared" si="8"/>
        <v/>
      </c>
      <c r="AR32" s="90" t="str">
        <f t="shared" si="9"/>
        <v/>
      </c>
      <c r="AS32" s="83" t="str">
        <f t="shared" si="10"/>
        <v/>
      </c>
      <c r="AT32" s="90" t="str">
        <f t="shared" si="11"/>
        <v/>
      </c>
      <c r="AU32" s="90" t="str">
        <f t="shared" si="12"/>
        <v/>
      </c>
      <c r="AV32" s="90">
        <f t="shared" si="13"/>
        <v>1900</v>
      </c>
      <c r="AW32" s="90">
        <f t="shared" si="14"/>
        <v>1</v>
      </c>
      <c r="AX32" s="90">
        <f t="shared" si="15"/>
        <v>0</v>
      </c>
      <c r="AY32" s="83" t="str">
        <f>IF(ISERROR(VLOOKUP(AQ32,DATE!$P$10:$AI$99,$AY$6,FALSE)),"",VLOOKUP(AQ32,DATE!$P$10:$AI$99,$AY$6,FALSE))</f>
        <v/>
      </c>
      <c r="AZ32" s="83" t="str">
        <f>IF(ISERROR(VLOOKUP(AQ32,DATE!$P$10:$AI$99,$AZ$6,FALSE)),"",VLOOKUP(AQ32,DATE!$P$10:$AI$99,$AZ$6,FALSE))</f>
        <v/>
      </c>
      <c r="BA32" s="83" t="str">
        <f>IF(ISERROR(VLOOKUP(AQ32,DATE!$P$10:$AI$99,$AZ$6+1,FALSE)),"",VLOOKUP(AQ32,DATE!$P$10:$AI$99,$AZ$6+1,FALSE))</f>
        <v/>
      </c>
      <c r="BB32" s="83" t="str">
        <f>IF(ISERROR(VLOOKUP(AQ32,DATE!$P$10:$AI$99,$AZ$6+2,FALSE)),"",VLOOKUP(AQ32,DATE!$P$10:$AI$99,$AZ$6+2,FALSE))</f>
        <v/>
      </c>
    </row>
    <row r="33" spans="1:54" ht="18.75" x14ac:dyDescent="0.4">
      <c r="A33" s="104">
        <v>20</v>
      </c>
      <c r="B33" s="148"/>
      <c r="C33" s="149"/>
      <c r="D33" s="148"/>
      <c r="E33" s="148"/>
      <c r="F33" s="148"/>
      <c r="G33" s="148"/>
      <c r="H33" s="150"/>
      <c r="I33" s="149"/>
      <c r="J33" s="149"/>
      <c r="K33" s="151"/>
      <c r="L33" s="150"/>
      <c r="M33" s="152"/>
      <c r="N33" s="152"/>
      <c r="O33" s="152"/>
      <c r="P33" s="152"/>
      <c r="Q33" s="152"/>
      <c r="R33" s="152"/>
      <c r="S33" s="152"/>
      <c r="T33" s="158"/>
      <c r="U33" s="152"/>
      <c r="V33" s="152"/>
      <c r="W33" s="152"/>
      <c r="X33" s="149"/>
      <c r="Y33" s="164"/>
      <c r="Z33" s="182" t="str">
        <f>IF(Y33="","",IF(AR33="Err","種目間違い",VLOOKUP(Y33,DATE!$G$11:$J$17,2,FALSE)))</f>
        <v/>
      </c>
      <c r="AA33" s="183"/>
      <c r="AB33" s="184" t="str">
        <f>IF(Y33="","",IF(AR33="Err","種目間違い",VLOOKUP(Y33,DATE!$G$11:$J$17,3,FALSE)))</f>
        <v/>
      </c>
      <c r="AC33" s="183"/>
      <c r="AD33" s="185" t="str">
        <f>IF(Y33="","",IF(AR33="Err","種目間違い",VLOOKUP(Y33,DATE!$G$11:$J$17,4,FALSE)))</f>
        <v/>
      </c>
      <c r="AE33" s="183"/>
      <c r="AH33" s="70">
        <f t="shared" si="1"/>
        <v>0</v>
      </c>
      <c r="AI33" s="70">
        <f t="shared" si="2"/>
        <v>0</v>
      </c>
      <c r="AJ33" s="70">
        <f t="shared" si="3"/>
        <v>0</v>
      </c>
      <c r="AK33" s="70">
        <f t="shared" si="4"/>
        <v>0</v>
      </c>
      <c r="AL33" s="70">
        <f t="shared" si="5"/>
        <v>0</v>
      </c>
      <c r="AM33" s="70">
        <f t="shared" si="6"/>
        <v>0</v>
      </c>
      <c r="AN33" s="70">
        <f t="shared" si="7"/>
        <v>0</v>
      </c>
      <c r="AO33" s="70" t="str">
        <f>IF(ISERROR(VLOOKUP(AN33,DATE!$B$10:$C$17,2,FALSE)),"",VLOOKUP(AN33,DATE!$B$10:$C$17,2,FALSE))</f>
        <v/>
      </c>
      <c r="AP33" s="90"/>
      <c r="AQ33" s="169" t="str">
        <f t="shared" si="8"/>
        <v/>
      </c>
      <c r="AR33" s="90" t="str">
        <f t="shared" si="9"/>
        <v/>
      </c>
      <c r="AS33" s="83" t="str">
        <f t="shared" si="10"/>
        <v/>
      </c>
      <c r="AT33" s="90" t="str">
        <f t="shared" si="11"/>
        <v/>
      </c>
      <c r="AU33" s="90" t="str">
        <f t="shared" si="12"/>
        <v/>
      </c>
      <c r="AV33" s="90">
        <f t="shared" si="13"/>
        <v>1900</v>
      </c>
      <c r="AW33" s="90">
        <f t="shared" si="14"/>
        <v>1</v>
      </c>
      <c r="AX33" s="90">
        <f t="shared" si="15"/>
        <v>0</v>
      </c>
      <c r="AY33" s="83" t="str">
        <f>IF(ISERROR(VLOOKUP(AQ33,DATE!$P$10:$AI$99,$AY$6,FALSE)),"",VLOOKUP(AQ33,DATE!$P$10:$AI$99,$AY$6,FALSE))</f>
        <v/>
      </c>
      <c r="AZ33" s="83" t="str">
        <f>IF(ISERROR(VLOOKUP(AQ33,DATE!$P$10:$AI$99,$AZ$6,FALSE)),"",VLOOKUP(AQ33,DATE!$P$10:$AI$99,$AZ$6,FALSE))</f>
        <v/>
      </c>
      <c r="BA33" s="83" t="str">
        <f>IF(ISERROR(VLOOKUP(AQ33,DATE!$P$10:$AI$99,$AZ$6+1,FALSE)),"",VLOOKUP(AQ33,DATE!$P$10:$AI$99,$AZ$6+1,FALSE))</f>
        <v/>
      </c>
      <c r="BB33" s="83" t="str">
        <f>IF(ISERROR(VLOOKUP(AQ33,DATE!$P$10:$AI$99,$AZ$6+2,FALSE)),"",VLOOKUP(AQ33,DATE!$P$10:$AI$99,$AZ$6+2,FALSE))</f>
        <v/>
      </c>
    </row>
    <row r="34" spans="1:54" ht="18.75" x14ac:dyDescent="0.4">
      <c r="A34" s="103">
        <v>21</v>
      </c>
      <c r="B34" s="143"/>
      <c r="C34" s="144"/>
      <c r="D34" s="143"/>
      <c r="E34" s="143"/>
      <c r="F34" s="143"/>
      <c r="G34" s="143"/>
      <c r="H34" s="145"/>
      <c r="I34" s="144"/>
      <c r="J34" s="144"/>
      <c r="K34" s="141"/>
      <c r="L34" s="145"/>
      <c r="M34" s="147"/>
      <c r="N34" s="147"/>
      <c r="O34" s="147"/>
      <c r="P34" s="147"/>
      <c r="Q34" s="147"/>
      <c r="R34" s="147"/>
      <c r="S34" s="147"/>
      <c r="T34" s="157"/>
      <c r="U34" s="147"/>
      <c r="V34" s="147"/>
      <c r="W34" s="147"/>
      <c r="X34" s="144"/>
      <c r="Y34" s="162"/>
      <c r="Z34" s="186" t="str">
        <f>IF(Y34="","",IF(AR34="Err","種目間違い",VLOOKUP(Y34,DATE!$G$11:$J$17,2,FALSE)))</f>
        <v/>
      </c>
      <c r="AA34" s="175"/>
      <c r="AB34" s="187" t="str">
        <f>IF(Y34="","",IF(AR34="Err","種目間違い",VLOOKUP(Y34,DATE!$G$11:$J$17,3,FALSE)))</f>
        <v/>
      </c>
      <c r="AC34" s="175"/>
      <c r="AD34" s="188" t="str">
        <f>IF(Y34="","",IF(AR34="Err","種目間違い",VLOOKUP(Y34,DATE!$G$11:$J$17,4,FALSE)))</f>
        <v/>
      </c>
      <c r="AE34" s="175"/>
      <c r="AH34" s="70">
        <f t="shared" si="1"/>
        <v>0</v>
      </c>
      <c r="AI34" s="70">
        <f t="shared" si="2"/>
        <v>0</v>
      </c>
      <c r="AJ34" s="70">
        <f t="shared" si="3"/>
        <v>0</v>
      </c>
      <c r="AK34" s="70">
        <f t="shared" si="4"/>
        <v>0</v>
      </c>
      <c r="AL34" s="70">
        <f t="shared" si="5"/>
        <v>0</v>
      </c>
      <c r="AM34" s="70">
        <f t="shared" si="6"/>
        <v>0</v>
      </c>
      <c r="AN34" s="70">
        <f t="shared" si="7"/>
        <v>0</v>
      </c>
      <c r="AO34" s="70" t="str">
        <f>IF(ISERROR(VLOOKUP(AN34,DATE!$B$10:$C$17,2,FALSE)),"",VLOOKUP(AN34,DATE!$B$10:$C$17,2,FALSE))</f>
        <v/>
      </c>
      <c r="AP34" s="90"/>
      <c r="AQ34" s="169" t="str">
        <f t="shared" si="8"/>
        <v/>
      </c>
      <c r="AR34" s="90" t="str">
        <f t="shared" si="9"/>
        <v/>
      </c>
      <c r="AS34" s="83" t="str">
        <f t="shared" si="10"/>
        <v/>
      </c>
      <c r="AT34" s="90" t="str">
        <f t="shared" si="11"/>
        <v/>
      </c>
      <c r="AU34" s="90" t="str">
        <f t="shared" si="12"/>
        <v/>
      </c>
      <c r="AV34" s="90">
        <f t="shared" si="13"/>
        <v>1900</v>
      </c>
      <c r="AW34" s="90">
        <f t="shared" si="14"/>
        <v>1</v>
      </c>
      <c r="AX34" s="90">
        <f t="shared" si="15"/>
        <v>0</v>
      </c>
      <c r="AY34" s="83" t="str">
        <f>IF(ISERROR(VLOOKUP(AQ34,DATE!$P$10:$AI$99,$AY$6,FALSE)),"",VLOOKUP(AQ34,DATE!$P$10:$AI$99,$AY$6,FALSE))</f>
        <v/>
      </c>
      <c r="AZ34" s="83" t="str">
        <f>IF(ISERROR(VLOOKUP(AQ34,DATE!$P$10:$AI$99,$AZ$6,FALSE)),"",VLOOKUP(AQ34,DATE!$P$10:$AI$99,$AZ$6,FALSE))</f>
        <v/>
      </c>
      <c r="BA34" s="83" t="str">
        <f>IF(ISERROR(VLOOKUP(AQ34,DATE!$P$10:$AI$99,$AZ$6+1,FALSE)),"",VLOOKUP(AQ34,DATE!$P$10:$AI$99,$AZ$6+1,FALSE))</f>
        <v/>
      </c>
      <c r="BB34" s="83" t="str">
        <f>IF(ISERROR(VLOOKUP(AQ34,DATE!$P$10:$AI$99,$AZ$6+2,FALSE)),"",VLOOKUP(AQ34,DATE!$P$10:$AI$99,$AZ$6+2,FALSE))</f>
        <v/>
      </c>
    </row>
    <row r="35" spans="1:54" ht="18.75" x14ac:dyDescent="0.4">
      <c r="A35" s="103">
        <v>22</v>
      </c>
      <c r="B35" s="143"/>
      <c r="C35" s="144"/>
      <c r="D35" s="143"/>
      <c r="E35" s="143"/>
      <c r="F35" s="143"/>
      <c r="G35" s="143"/>
      <c r="H35" s="145"/>
      <c r="I35" s="144"/>
      <c r="J35" s="144"/>
      <c r="K35" s="146"/>
      <c r="L35" s="145"/>
      <c r="M35" s="147"/>
      <c r="N35" s="147"/>
      <c r="O35" s="147"/>
      <c r="P35" s="147"/>
      <c r="Q35" s="147"/>
      <c r="R35" s="147"/>
      <c r="S35" s="147"/>
      <c r="T35" s="157"/>
      <c r="U35" s="147"/>
      <c r="V35" s="147"/>
      <c r="W35" s="147"/>
      <c r="X35" s="144"/>
      <c r="Y35" s="163"/>
      <c r="Z35" s="178" t="str">
        <f>IF(Y35="","",IF(AR35="Err","種目間違い",VLOOKUP(Y35,DATE!$G$11:$J$17,2,FALSE)))</f>
        <v/>
      </c>
      <c r="AA35" s="179"/>
      <c r="AB35" s="180" t="str">
        <f>IF(Y35="","",IF(AR35="Err","種目間違い",VLOOKUP(Y35,DATE!$G$11:$J$17,3,FALSE)))</f>
        <v/>
      </c>
      <c r="AC35" s="179"/>
      <c r="AD35" s="181" t="str">
        <f>IF(Y35="","",IF(AR35="Err","種目間違い",VLOOKUP(Y35,DATE!$G$11:$J$17,4,FALSE)))</f>
        <v/>
      </c>
      <c r="AE35" s="179"/>
      <c r="AH35" s="70">
        <f t="shared" si="1"/>
        <v>0</v>
      </c>
      <c r="AI35" s="70">
        <f t="shared" si="2"/>
        <v>0</v>
      </c>
      <c r="AJ35" s="70">
        <f t="shared" si="3"/>
        <v>0</v>
      </c>
      <c r="AK35" s="70">
        <f t="shared" si="4"/>
        <v>0</v>
      </c>
      <c r="AL35" s="70">
        <f t="shared" si="5"/>
        <v>0</v>
      </c>
      <c r="AM35" s="70">
        <f t="shared" si="6"/>
        <v>0</v>
      </c>
      <c r="AN35" s="70">
        <f t="shared" si="7"/>
        <v>0</v>
      </c>
      <c r="AO35" s="70" t="str">
        <f>IF(ISERROR(VLOOKUP(AN35,DATE!$B$10:$C$17,2,FALSE)),"",VLOOKUP(AN35,DATE!$B$10:$C$17,2,FALSE))</f>
        <v/>
      </c>
      <c r="AP35" s="90"/>
      <c r="AQ35" s="169" t="str">
        <f t="shared" si="8"/>
        <v/>
      </c>
      <c r="AR35" s="90" t="str">
        <f t="shared" si="9"/>
        <v/>
      </c>
      <c r="AS35" s="83" t="str">
        <f t="shared" si="10"/>
        <v/>
      </c>
      <c r="AT35" s="90" t="str">
        <f t="shared" si="11"/>
        <v/>
      </c>
      <c r="AU35" s="90" t="str">
        <f t="shared" si="12"/>
        <v/>
      </c>
      <c r="AV35" s="90">
        <f t="shared" si="13"/>
        <v>1900</v>
      </c>
      <c r="AW35" s="90">
        <f t="shared" si="14"/>
        <v>1</v>
      </c>
      <c r="AX35" s="90">
        <f t="shared" si="15"/>
        <v>0</v>
      </c>
      <c r="AY35" s="83" t="str">
        <f>IF(ISERROR(VLOOKUP(AQ35,DATE!$P$10:$AI$99,$AY$6,FALSE)),"",VLOOKUP(AQ35,DATE!$P$10:$AI$99,$AY$6,FALSE))</f>
        <v/>
      </c>
      <c r="AZ35" s="83" t="str">
        <f>IF(ISERROR(VLOOKUP(AQ35,DATE!$P$10:$AI$99,$AZ$6,FALSE)),"",VLOOKUP(AQ35,DATE!$P$10:$AI$99,$AZ$6,FALSE))</f>
        <v/>
      </c>
      <c r="BA35" s="83" t="str">
        <f>IF(ISERROR(VLOOKUP(AQ35,DATE!$P$10:$AI$99,$AZ$6+1,FALSE)),"",VLOOKUP(AQ35,DATE!$P$10:$AI$99,$AZ$6+1,FALSE))</f>
        <v/>
      </c>
      <c r="BB35" s="83" t="str">
        <f>IF(ISERROR(VLOOKUP(AQ35,DATE!$P$10:$AI$99,$AZ$6+2,FALSE)),"",VLOOKUP(AQ35,DATE!$P$10:$AI$99,$AZ$6+2,FALSE))</f>
        <v/>
      </c>
    </row>
    <row r="36" spans="1:54" ht="18.75" x14ac:dyDescent="0.4">
      <c r="A36" s="103">
        <v>23</v>
      </c>
      <c r="B36" s="143"/>
      <c r="C36" s="144"/>
      <c r="D36" s="143"/>
      <c r="E36" s="143"/>
      <c r="F36" s="143"/>
      <c r="G36" s="143"/>
      <c r="H36" s="145"/>
      <c r="I36" s="144"/>
      <c r="J36" s="144"/>
      <c r="K36" s="146"/>
      <c r="L36" s="145"/>
      <c r="M36" s="147"/>
      <c r="N36" s="147"/>
      <c r="O36" s="147"/>
      <c r="P36" s="147"/>
      <c r="Q36" s="147"/>
      <c r="R36" s="147"/>
      <c r="S36" s="147"/>
      <c r="T36" s="157"/>
      <c r="U36" s="147"/>
      <c r="V36" s="147"/>
      <c r="W36" s="147"/>
      <c r="X36" s="144"/>
      <c r="Y36" s="163"/>
      <c r="Z36" s="178" t="str">
        <f>IF(Y36="","",IF(AR36="Err","種目間違い",VLOOKUP(Y36,DATE!$G$11:$J$17,2,FALSE)))</f>
        <v/>
      </c>
      <c r="AA36" s="179"/>
      <c r="AB36" s="180" t="str">
        <f>IF(Y36="","",IF(AR36="Err","種目間違い",VLOOKUP(Y36,DATE!$G$11:$J$17,3,FALSE)))</f>
        <v/>
      </c>
      <c r="AC36" s="179"/>
      <c r="AD36" s="181" t="str">
        <f>IF(Y36="","",IF(AR36="Err","種目間違い",VLOOKUP(Y36,DATE!$G$11:$J$17,4,FALSE)))</f>
        <v/>
      </c>
      <c r="AE36" s="179"/>
      <c r="AH36" s="70">
        <f t="shared" si="1"/>
        <v>0</v>
      </c>
      <c r="AI36" s="70">
        <f t="shared" si="2"/>
        <v>0</v>
      </c>
      <c r="AJ36" s="70">
        <f t="shared" si="3"/>
        <v>0</v>
      </c>
      <c r="AK36" s="70">
        <f t="shared" si="4"/>
        <v>0</v>
      </c>
      <c r="AL36" s="70">
        <f t="shared" si="5"/>
        <v>0</v>
      </c>
      <c r="AM36" s="70">
        <f t="shared" si="6"/>
        <v>0</v>
      </c>
      <c r="AN36" s="70">
        <f t="shared" si="7"/>
        <v>0</v>
      </c>
      <c r="AO36" s="70" t="str">
        <f>IF(ISERROR(VLOOKUP(AN36,DATE!$B$10:$C$17,2,FALSE)),"",VLOOKUP(AN36,DATE!$B$10:$C$17,2,FALSE))</f>
        <v/>
      </c>
      <c r="AP36" s="90"/>
      <c r="AQ36" s="169" t="str">
        <f t="shared" si="8"/>
        <v/>
      </c>
      <c r="AR36" s="90" t="str">
        <f t="shared" si="9"/>
        <v/>
      </c>
      <c r="AS36" s="83" t="str">
        <f t="shared" si="10"/>
        <v/>
      </c>
      <c r="AT36" s="90" t="str">
        <f t="shared" si="11"/>
        <v/>
      </c>
      <c r="AU36" s="90" t="str">
        <f t="shared" si="12"/>
        <v/>
      </c>
      <c r="AV36" s="90">
        <f t="shared" si="13"/>
        <v>1900</v>
      </c>
      <c r="AW36" s="90">
        <f t="shared" si="14"/>
        <v>1</v>
      </c>
      <c r="AX36" s="90">
        <f t="shared" si="15"/>
        <v>0</v>
      </c>
      <c r="AY36" s="83" t="str">
        <f>IF(ISERROR(VLOOKUP(AQ36,DATE!$P$10:$AI$99,$AY$6,FALSE)),"",VLOOKUP(AQ36,DATE!$P$10:$AI$99,$AY$6,FALSE))</f>
        <v/>
      </c>
      <c r="AZ36" s="83" t="str">
        <f>IF(ISERROR(VLOOKUP(AQ36,DATE!$P$10:$AI$99,$AZ$6,FALSE)),"",VLOOKUP(AQ36,DATE!$P$10:$AI$99,$AZ$6,FALSE))</f>
        <v/>
      </c>
      <c r="BA36" s="83" t="str">
        <f>IF(ISERROR(VLOOKUP(AQ36,DATE!$P$10:$AI$99,$AZ$6+1,FALSE)),"",VLOOKUP(AQ36,DATE!$P$10:$AI$99,$AZ$6+1,FALSE))</f>
        <v/>
      </c>
      <c r="BB36" s="83" t="str">
        <f>IF(ISERROR(VLOOKUP(AQ36,DATE!$P$10:$AI$99,$AZ$6+2,FALSE)),"",VLOOKUP(AQ36,DATE!$P$10:$AI$99,$AZ$6+2,FALSE))</f>
        <v/>
      </c>
    </row>
    <row r="37" spans="1:54" ht="18.75" x14ac:dyDescent="0.4">
      <c r="A37" s="103">
        <v>24</v>
      </c>
      <c r="B37" s="143"/>
      <c r="C37" s="144"/>
      <c r="D37" s="143"/>
      <c r="E37" s="143"/>
      <c r="F37" s="143"/>
      <c r="G37" s="143"/>
      <c r="H37" s="145"/>
      <c r="I37" s="144"/>
      <c r="J37" s="144"/>
      <c r="K37" s="146"/>
      <c r="L37" s="145"/>
      <c r="M37" s="147"/>
      <c r="N37" s="147"/>
      <c r="O37" s="147"/>
      <c r="P37" s="147"/>
      <c r="Q37" s="147"/>
      <c r="R37" s="147"/>
      <c r="S37" s="147"/>
      <c r="T37" s="157"/>
      <c r="U37" s="147"/>
      <c r="V37" s="147"/>
      <c r="W37" s="147"/>
      <c r="X37" s="144"/>
      <c r="Y37" s="163"/>
      <c r="Z37" s="178" t="str">
        <f>IF(Y37="","",IF(AR37="Err","種目間違い",VLOOKUP(Y37,DATE!$G$11:$J$17,2,FALSE)))</f>
        <v/>
      </c>
      <c r="AA37" s="179"/>
      <c r="AB37" s="180" t="str">
        <f>IF(Y37="","",IF(AR37="Err","種目間違い",VLOOKUP(Y37,DATE!$G$11:$J$17,3,FALSE)))</f>
        <v/>
      </c>
      <c r="AC37" s="179"/>
      <c r="AD37" s="181" t="str">
        <f>IF(Y37="","",IF(AR37="Err","種目間違い",VLOOKUP(Y37,DATE!$G$11:$J$17,4,FALSE)))</f>
        <v/>
      </c>
      <c r="AE37" s="179"/>
      <c r="AH37" s="70">
        <f t="shared" si="1"/>
        <v>0</v>
      </c>
      <c r="AI37" s="70">
        <f t="shared" si="2"/>
        <v>0</v>
      </c>
      <c r="AJ37" s="70">
        <f t="shared" si="3"/>
        <v>0</v>
      </c>
      <c r="AK37" s="70">
        <f t="shared" si="4"/>
        <v>0</v>
      </c>
      <c r="AL37" s="70">
        <f t="shared" si="5"/>
        <v>0</v>
      </c>
      <c r="AM37" s="70">
        <f t="shared" si="6"/>
        <v>0</v>
      </c>
      <c r="AN37" s="70">
        <f t="shared" si="7"/>
        <v>0</v>
      </c>
      <c r="AO37" s="70" t="str">
        <f>IF(ISERROR(VLOOKUP(AN37,DATE!$B$10:$C$17,2,FALSE)),"",VLOOKUP(AN37,DATE!$B$10:$C$17,2,FALSE))</f>
        <v/>
      </c>
      <c r="AP37" s="90"/>
      <c r="AQ37" s="169" t="str">
        <f t="shared" si="8"/>
        <v/>
      </c>
      <c r="AR37" s="90" t="str">
        <f t="shared" si="9"/>
        <v/>
      </c>
      <c r="AS37" s="83" t="str">
        <f t="shared" si="10"/>
        <v/>
      </c>
      <c r="AT37" s="90" t="str">
        <f t="shared" si="11"/>
        <v/>
      </c>
      <c r="AU37" s="90" t="str">
        <f t="shared" si="12"/>
        <v/>
      </c>
      <c r="AV37" s="90">
        <f t="shared" si="13"/>
        <v>1900</v>
      </c>
      <c r="AW37" s="90">
        <f t="shared" si="14"/>
        <v>1</v>
      </c>
      <c r="AX37" s="90">
        <f t="shared" si="15"/>
        <v>0</v>
      </c>
      <c r="AY37" s="83" t="str">
        <f>IF(ISERROR(VLOOKUP(AQ37,DATE!$P$10:$AI$99,$AY$6,FALSE)),"",VLOOKUP(AQ37,DATE!$P$10:$AI$99,$AY$6,FALSE))</f>
        <v/>
      </c>
      <c r="AZ37" s="83" t="str">
        <f>IF(ISERROR(VLOOKUP(AQ37,DATE!$P$10:$AI$99,$AZ$6,FALSE)),"",VLOOKUP(AQ37,DATE!$P$10:$AI$99,$AZ$6,FALSE))</f>
        <v/>
      </c>
      <c r="BA37" s="83" t="str">
        <f>IF(ISERROR(VLOOKUP(AQ37,DATE!$P$10:$AI$99,$AZ$6+1,FALSE)),"",VLOOKUP(AQ37,DATE!$P$10:$AI$99,$AZ$6+1,FALSE))</f>
        <v/>
      </c>
      <c r="BB37" s="83" t="str">
        <f>IF(ISERROR(VLOOKUP(AQ37,DATE!$P$10:$AI$99,$AZ$6+2,FALSE)),"",VLOOKUP(AQ37,DATE!$P$10:$AI$99,$AZ$6+2,FALSE))</f>
        <v/>
      </c>
    </row>
    <row r="38" spans="1:54" ht="18.75" x14ac:dyDescent="0.4">
      <c r="A38" s="104">
        <v>25</v>
      </c>
      <c r="B38" s="148"/>
      <c r="C38" s="149"/>
      <c r="D38" s="148"/>
      <c r="E38" s="148"/>
      <c r="F38" s="148"/>
      <c r="G38" s="148"/>
      <c r="H38" s="150"/>
      <c r="I38" s="149"/>
      <c r="J38" s="149"/>
      <c r="K38" s="151"/>
      <c r="L38" s="150"/>
      <c r="M38" s="152"/>
      <c r="N38" s="152"/>
      <c r="O38" s="152"/>
      <c r="P38" s="152"/>
      <c r="Q38" s="152"/>
      <c r="R38" s="152"/>
      <c r="S38" s="152"/>
      <c r="T38" s="158"/>
      <c r="U38" s="152"/>
      <c r="V38" s="152"/>
      <c r="W38" s="152"/>
      <c r="X38" s="149"/>
      <c r="Y38" s="164"/>
      <c r="Z38" s="182" t="str">
        <f>IF(Y38="","",IF(AR38="Err","種目間違い",VLOOKUP(Y38,DATE!$G$11:$J$17,2,FALSE)))</f>
        <v/>
      </c>
      <c r="AA38" s="183"/>
      <c r="AB38" s="184" t="str">
        <f>IF(Y38="","",IF(AR38="Err","種目間違い",VLOOKUP(Y38,DATE!$G$11:$J$17,3,FALSE)))</f>
        <v/>
      </c>
      <c r="AC38" s="183"/>
      <c r="AD38" s="185" t="str">
        <f>IF(Y38="","",IF(AR38="Err","種目間違い",VLOOKUP(Y38,DATE!$G$11:$J$17,4,FALSE)))</f>
        <v/>
      </c>
      <c r="AE38" s="183"/>
      <c r="AH38" s="70">
        <f t="shared" si="1"/>
        <v>0</v>
      </c>
      <c r="AI38" s="70">
        <f t="shared" si="2"/>
        <v>0</v>
      </c>
      <c r="AJ38" s="70">
        <f t="shared" si="3"/>
        <v>0</v>
      </c>
      <c r="AK38" s="70">
        <f t="shared" si="4"/>
        <v>0</v>
      </c>
      <c r="AL38" s="70">
        <f t="shared" si="5"/>
        <v>0</v>
      </c>
      <c r="AM38" s="70">
        <f t="shared" si="6"/>
        <v>0</v>
      </c>
      <c r="AN38" s="70">
        <f t="shared" si="7"/>
        <v>0</v>
      </c>
      <c r="AO38" s="70" t="str">
        <f>IF(ISERROR(VLOOKUP(AN38,DATE!$B$10:$C$17,2,FALSE)),"",VLOOKUP(AN38,DATE!$B$10:$C$17,2,FALSE))</f>
        <v/>
      </c>
      <c r="AP38" s="90"/>
      <c r="AQ38" s="169" t="str">
        <f t="shared" si="8"/>
        <v/>
      </c>
      <c r="AR38" s="90" t="str">
        <f t="shared" si="9"/>
        <v/>
      </c>
      <c r="AS38" s="83" t="str">
        <f t="shared" si="10"/>
        <v/>
      </c>
      <c r="AT38" s="90" t="str">
        <f t="shared" si="11"/>
        <v/>
      </c>
      <c r="AU38" s="90" t="str">
        <f t="shared" si="12"/>
        <v/>
      </c>
      <c r="AV38" s="90">
        <f t="shared" si="13"/>
        <v>1900</v>
      </c>
      <c r="AW38" s="90">
        <f t="shared" si="14"/>
        <v>1</v>
      </c>
      <c r="AX38" s="90">
        <f t="shared" si="15"/>
        <v>0</v>
      </c>
      <c r="AY38" s="83" t="str">
        <f>IF(ISERROR(VLOOKUP(AQ38,DATE!$P$10:$AI$99,$AY$6,FALSE)),"",VLOOKUP(AQ38,DATE!$P$10:$AI$99,$AY$6,FALSE))</f>
        <v/>
      </c>
      <c r="AZ38" s="83" t="str">
        <f>IF(ISERROR(VLOOKUP(AQ38,DATE!$P$10:$AI$99,$AZ$6,FALSE)),"",VLOOKUP(AQ38,DATE!$P$10:$AI$99,$AZ$6,FALSE))</f>
        <v/>
      </c>
      <c r="BA38" s="83" t="str">
        <f>IF(ISERROR(VLOOKUP(AQ38,DATE!$P$10:$AI$99,$AZ$6+1,FALSE)),"",VLOOKUP(AQ38,DATE!$P$10:$AI$99,$AZ$6+1,FALSE))</f>
        <v/>
      </c>
      <c r="BB38" s="83" t="str">
        <f>IF(ISERROR(VLOOKUP(AQ38,DATE!$P$10:$AI$99,$AZ$6+2,FALSE)),"",VLOOKUP(AQ38,DATE!$P$10:$AI$99,$AZ$6+2,FALSE))</f>
        <v/>
      </c>
    </row>
    <row r="39" spans="1:54" ht="18.75" x14ac:dyDescent="0.4">
      <c r="A39" s="103">
        <v>26</v>
      </c>
      <c r="B39" s="143"/>
      <c r="C39" s="144"/>
      <c r="D39" s="143"/>
      <c r="E39" s="143"/>
      <c r="F39" s="143"/>
      <c r="G39" s="143"/>
      <c r="H39" s="145"/>
      <c r="I39" s="144"/>
      <c r="J39" s="144"/>
      <c r="K39" s="141"/>
      <c r="L39" s="145"/>
      <c r="M39" s="147"/>
      <c r="N39" s="147"/>
      <c r="O39" s="147"/>
      <c r="P39" s="147"/>
      <c r="Q39" s="147"/>
      <c r="R39" s="147"/>
      <c r="S39" s="147"/>
      <c r="T39" s="157"/>
      <c r="U39" s="147"/>
      <c r="V39" s="147"/>
      <c r="W39" s="147"/>
      <c r="X39" s="144"/>
      <c r="Y39" s="162"/>
      <c r="Z39" s="186" t="str">
        <f>IF(Y39="","",IF(AR39="Err","種目間違い",VLOOKUP(Y39,DATE!$G$11:$J$17,2,FALSE)))</f>
        <v/>
      </c>
      <c r="AA39" s="175"/>
      <c r="AB39" s="187" t="str">
        <f>IF(Y39="","",IF(AR39="Err","種目間違い",VLOOKUP(Y39,DATE!$G$11:$J$17,3,FALSE)))</f>
        <v/>
      </c>
      <c r="AC39" s="175"/>
      <c r="AD39" s="188" t="str">
        <f>IF(Y39="","",IF(AR39="Err","種目間違い",VLOOKUP(Y39,DATE!$G$11:$J$17,4,FALSE)))</f>
        <v/>
      </c>
      <c r="AE39" s="175"/>
      <c r="AH39" s="70">
        <f t="shared" si="1"/>
        <v>0</v>
      </c>
      <c r="AI39" s="70">
        <f t="shared" si="2"/>
        <v>0</v>
      </c>
      <c r="AJ39" s="70">
        <f t="shared" si="3"/>
        <v>0</v>
      </c>
      <c r="AK39" s="70">
        <f t="shared" si="4"/>
        <v>0</v>
      </c>
      <c r="AL39" s="70">
        <f t="shared" si="5"/>
        <v>0</v>
      </c>
      <c r="AM39" s="70">
        <f t="shared" si="6"/>
        <v>0</v>
      </c>
      <c r="AN39" s="70">
        <f t="shared" si="7"/>
        <v>0</v>
      </c>
      <c r="AO39" s="70" t="str">
        <f>IF(ISERROR(VLOOKUP(AN39,DATE!$B$10:$C$17,2,FALSE)),"",VLOOKUP(AN39,DATE!$B$10:$C$17,2,FALSE))</f>
        <v/>
      </c>
      <c r="AP39" s="90"/>
      <c r="AQ39" s="169" t="str">
        <f t="shared" si="8"/>
        <v/>
      </c>
      <c r="AR39" s="90" t="str">
        <f t="shared" si="9"/>
        <v/>
      </c>
      <c r="AS39" s="83" t="str">
        <f t="shared" si="10"/>
        <v/>
      </c>
      <c r="AT39" s="90" t="str">
        <f t="shared" si="11"/>
        <v/>
      </c>
      <c r="AU39" s="90" t="str">
        <f t="shared" si="12"/>
        <v/>
      </c>
      <c r="AV39" s="90">
        <f t="shared" si="13"/>
        <v>1900</v>
      </c>
      <c r="AW39" s="90">
        <f t="shared" si="14"/>
        <v>1</v>
      </c>
      <c r="AX39" s="90">
        <f t="shared" si="15"/>
        <v>0</v>
      </c>
      <c r="AY39" s="83" t="str">
        <f>IF(ISERROR(VLOOKUP(AQ39,DATE!$P$10:$AI$99,$AY$6,FALSE)),"",VLOOKUP(AQ39,DATE!$P$10:$AI$99,$AY$6,FALSE))</f>
        <v/>
      </c>
      <c r="AZ39" s="83" t="str">
        <f>IF(ISERROR(VLOOKUP(AQ39,DATE!$P$10:$AI$99,$AZ$6,FALSE)),"",VLOOKUP(AQ39,DATE!$P$10:$AI$99,$AZ$6,FALSE))</f>
        <v/>
      </c>
      <c r="BA39" s="83" t="str">
        <f>IF(ISERROR(VLOOKUP(AQ39,DATE!$P$10:$AI$99,$AZ$6+1,FALSE)),"",VLOOKUP(AQ39,DATE!$P$10:$AI$99,$AZ$6+1,FALSE))</f>
        <v/>
      </c>
      <c r="BB39" s="83" t="str">
        <f>IF(ISERROR(VLOOKUP(AQ39,DATE!$P$10:$AI$99,$AZ$6+2,FALSE)),"",VLOOKUP(AQ39,DATE!$P$10:$AI$99,$AZ$6+2,FALSE))</f>
        <v/>
      </c>
    </row>
    <row r="40" spans="1:54" ht="18.75" x14ac:dyDescent="0.4">
      <c r="A40" s="103">
        <v>27</v>
      </c>
      <c r="B40" s="143"/>
      <c r="C40" s="144"/>
      <c r="D40" s="143"/>
      <c r="E40" s="143"/>
      <c r="F40" s="143"/>
      <c r="G40" s="143"/>
      <c r="H40" s="145"/>
      <c r="I40" s="144"/>
      <c r="J40" s="144"/>
      <c r="K40" s="146"/>
      <c r="L40" s="145"/>
      <c r="M40" s="147"/>
      <c r="N40" s="147"/>
      <c r="O40" s="147"/>
      <c r="P40" s="147"/>
      <c r="Q40" s="147"/>
      <c r="R40" s="147"/>
      <c r="S40" s="147"/>
      <c r="T40" s="157"/>
      <c r="U40" s="147"/>
      <c r="V40" s="147"/>
      <c r="W40" s="147"/>
      <c r="X40" s="144"/>
      <c r="Y40" s="163"/>
      <c r="Z40" s="178" t="str">
        <f>IF(Y40="","",IF(AR40="Err","種目間違い",VLOOKUP(Y40,DATE!$G$11:$J$17,2,FALSE)))</f>
        <v/>
      </c>
      <c r="AA40" s="179"/>
      <c r="AB40" s="180" t="str">
        <f>IF(Y40="","",IF(AR40="Err","種目間違い",VLOOKUP(Y40,DATE!$G$11:$J$17,3,FALSE)))</f>
        <v/>
      </c>
      <c r="AC40" s="179"/>
      <c r="AD40" s="181" t="str">
        <f>IF(Y40="","",IF(AR40="Err","種目間違い",VLOOKUP(Y40,DATE!$G$11:$J$17,4,FALSE)))</f>
        <v/>
      </c>
      <c r="AE40" s="179"/>
      <c r="AH40" s="70">
        <f t="shared" si="1"/>
        <v>0</v>
      </c>
      <c r="AI40" s="70">
        <f t="shared" si="2"/>
        <v>0</v>
      </c>
      <c r="AJ40" s="70">
        <f t="shared" si="3"/>
        <v>0</v>
      </c>
      <c r="AK40" s="70">
        <f t="shared" si="4"/>
        <v>0</v>
      </c>
      <c r="AL40" s="70">
        <f t="shared" si="5"/>
        <v>0</v>
      </c>
      <c r="AM40" s="70">
        <f t="shared" si="6"/>
        <v>0</v>
      </c>
      <c r="AN40" s="70">
        <f t="shared" si="7"/>
        <v>0</v>
      </c>
      <c r="AO40" s="70" t="str">
        <f>IF(ISERROR(VLOOKUP(AN40,DATE!$B$10:$C$17,2,FALSE)),"",VLOOKUP(AN40,DATE!$B$10:$C$17,2,FALSE))</f>
        <v/>
      </c>
      <c r="AP40" s="90"/>
      <c r="AQ40" s="169" t="str">
        <f t="shared" si="8"/>
        <v/>
      </c>
      <c r="AR40" s="90" t="str">
        <f t="shared" si="9"/>
        <v/>
      </c>
      <c r="AS40" s="83" t="str">
        <f t="shared" si="10"/>
        <v/>
      </c>
      <c r="AT40" s="90" t="str">
        <f t="shared" si="11"/>
        <v/>
      </c>
      <c r="AU40" s="90" t="str">
        <f t="shared" si="12"/>
        <v/>
      </c>
      <c r="AV40" s="90">
        <f t="shared" si="13"/>
        <v>1900</v>
      </c>
      <c r="AW40" s="90">
        <f t="shared" si="14"/>
        <v>1</v>
      </c>
      <c r="AX40" s="90">
        <f t="shared" si="15"/>
        <v>0</v>
      </c>
      <c r="AY40" s="83" t="str">
        <f>IF(ISERROR(VLOOKUP(AQ40,DATE!$P$10:$AI$99,$AY$6,FALSE)),"",VLOOKUP(AQ40,DATE!$P$10:$AI$99,$AY$6,FALSE))</f>
        <v/>
      </c>
      <c r="AZ40" s="83" t="str">
        <f>IF(ISERROR(VLOOKUP(AQ40,DATE!$P$10:$AI$99,$AZ$6,FALSE)),"",VLOOKUP(AQ40,DATE!$P$10:$AI$99,$AZ$6,FALSE))</f>
        <v/>
      </c>
      <c r="BA40" s="83" t="str">
        <f>IF(ISERROR(VLOOKUP(AQ40,DATE!$P$10:$AI$99,$AZ$6+1,FALSE)),"",VLOOKUP(AQ40,DATE!$P$10:$AI$99,$AZ$6+1,FALSE))</f>
        <v/>
      </c>
      <c r="BB40" s="83" t="str">
        <f>IF(ISERROR(VLOOKUP(AQ40,DATE!$P$10:$AI$99,$AZ$6+2,FALSE)),"",VLOOKUP(AQ40,DATE!$P$10:$AI$99,$AZ$6+2,FALSE))</f>
        <v/>
      </c>
    </row>
    <row r="41" spans="1:54" ht="18.75" x14ac:dyDescent="0.4">
      <c r="A41" s="103">
        <v>28</v>
      </c>
      <c r="B41" s="143"/>
      <c r="C41" s="144"/>
      <c r="D41" s="143"/>
      <c r="E41" s="143"/>
      <c r="F41" s="143"/>
      <c r="G41" s="143"/>
      <c r="H41" s="145"/>
      <c r="I41" s="144"/>
      <c r="J41" s="144"/>
      <c r="K41" s="146"/>
      <c r="L41" s="145"/>
      <c r="M41" s="147"/>
      <c r="N41" s="147"/>
      <c r="O41" s="147"/>
      <c r="P41" s="147"/>
      <c r="Q41" s="147"/>
      <c r="R41" s="147"/>
      <c r="S41" s="147"/>
      <c r="T41" s="157"/>
      <c r="U41" s="147"/>
      <c r="V41" s="147"/>
      <c r="W41" s="147"/>
      <c r="X41" s="144"/>
      <c r="Y41" s="163"/>
      <c r="Z41" s="178" t="str">
        <f>IF(Y41="","",IF(AR41="Err","種目間違い",VLOOKUP(Y41,DATE!$G$11:$J$17,2,FALSE)))</f>
        <v/>
      </c>
      <c r="AA41" s="179"/>
      <c r="AB41" s="180" t="str">
        <f>IF(Y41="","",IF(AR41="Err","種目間違い",VLOOKUP(Y41,DATE!$G$11:$J$17,3,FALSE)))</f>
        <v/>
      </c>
      <c r="AC41" s="179"/>
      <c r="AD41" s="181" t="str">
        <f>IF(Y41="","",IF(AR41="Err","種目間違い",VLOOKUP(Y41,DATE!$G$11:$J$17,4,FALSE)))</f>
        <v/>
      </c>
      <c r="AE41" s="179"/>
      <c r="AH41" s="70">
        <f t="shared" si="1"/>
        <v>0</v>
      </c>
      <c r="AI41" s="70">
        <f t="shared" si="2"/>
        <v>0</v>
      </c>
      <c r="AJ41" s="70">
        <f t="shared" si="3"/>
        <v>0</v>
      </c>
      <c r="AK41" s="70">
        <f t="shared" si="4"/>
        <v>0</v>
      </c>
      <c r="AL41" s="70">
        <f t="shared" si="5"/>
        <v>0</v>
      </c>
      <c r="AM41" s="70">
        <f t="shared" si="6"/>
        <v>0</v>
      </c>
      <c r="AN41" s="70">
        <f t="shared" si="7"/>
        <v>0</v>
      </c>
      <c r="AO41" s="70" t="str">
        <f>IF(ISERROR(VLOOKUP(AN41,DATE!$B$10:$C$17,2,FALSE)),"",VLOOKUP(AN41,DATE!$B$10:$C$17,2,FALSE))</f>
        <v/>
      </c>
      <c r="AP41" s="90"/>
      <c r="AQ41" s="169" t="str">
        <f t="shared" si="8"/>
        <v/>
      </c>
      <c r="AR41" s="90" t="str">
        <f t="shared" si="9"/>
        <v/>
      </c>
      <c r="AS41" s="83" t="str">
        <f t="shared" si="10"/>
        <v/>
      </c>
      <c r="AT41" s="90" t="str">
        <f t="shared" si="11"/>
        <v/>
      </c>
      <c r="AU41" s="90" t="str">
        <f t="shared" si="12"/>
        <v/>
      </c>
      <c r="AV41" s="90">
        <f t="shared" si="13"/>
        <v>1900</v>
      </c>
      <c r="AW41" s="90">
        <f t="shared" si="14"/>
        <v>1</v>
      </c>
      <c r="AX41" s="90">
        <f t="shared" si="15"/>
        <v>0</v>
      </c>
      <c r="AY41" s="83" t="str">
        <f>IF(ISERROR(VLOOKUP(AQ41,DATE!$P$10:$AI$99,$AY$6,FALSE)),"",VLOOKUP(AQ41,DATE!$P$10:$AI$99,$AY$6,FALSE))</f>
        <v/>
      </c>
      <c r="AZ41" s="83" t="str">
        <f>IF(ISERROR(VLOOKUP(AQ41,DATE!$P$10:$AI$99,$AZ$6,FALSE)),"",VLOOKUP(AQ41,DATE!$P$10:$AI$99,$AZ$6,FALSE))</f>
        <v/>
      </c>
      <c r="BA41" s="83" t="str">
        <f>IF(ISERROR(VLOOKUP(AQ41,DATE!$P$10:$AI$99,$AZ$6+1,FALSE)),"",VLOOKUP(AQ41,DATE!$P$10:$AI$99,$AZ$6+1,FALSE))</f>
        <v/>
      </c>
      <c r="BB41" s="83" t="str">
        <f>IF(ISERROR(VLOOKUP(AQ41,DATE!$P$10:$AI$99,$AZ$6+2,FALSE)),"",VLOOKUP(AQ41,DATE!$P$10:$AI$99,$AZ$6+2,FALSE))</f>
        <v/>
      </c>
    </row>
    <row r="42" spans="1:54" ht="18.75" x14ac:dyDescent="0.4">
      <c r="A42" s="103">
        <v>29</v>
      </c>
      <c r="B42" s="143"/>
      <c r="C42" s="144"/>
      <c r="D42" s="143"/>
      <c r="E42" s="143"/>
      <c r="F42" s="143"/>
      <c r="G42" s="143"/>
      <c r="H42" s="145"/>
      <c r="I42" s="144"/>
      <c r="J42" s="144"/>
      <c r="K42" s="146"/>
      <c r="L42" s="145"/>
      <c r="M42" s="147"/>
      <c r="N42" s="147"/>
      <c r="O42" s="147"/>
      <c r="P42" s="147"/>
      <c r="Q42" s="147"/>
      <c r="R42" s="147"/>
      <c r="S42" s="147"/>
      <c r="T42" s="157"/>
      <c r="U42" s="147"/>
      <c r="V42" s="147"/>
      <c r="W42" s="147"/>
      <c r="X42" s="144"/>
      <c r="Y42" s="163"/>
      <c r="Z42" s="178" t="str">
        <f>IF(Y42="","",IF(AR42="Err","種目間違い",VLOOKUP(Y42,DATE!$G$11:$J$17,2,FALSE)))</f>
        <v/>
      </c>
      <c r="AA42" s="179"/>
      <c r="AB42" s="180" t="str">
        <f>IF(Y42="","",IF(AR42="Err","種目間違い",VLOOKUP(Y42,DATE!$G$11:$J$17,3,FALSE)))</f>
        <v/>
      </c>
      <c r="AC42" s="179"/>
      <c r="AD42" s="181" t="str">
        <f>IF(Y42="","",IF(AR42="Err","種目間違い",VLOOKUP(Y42,DATE!$G$11:$J$17,4,FALSE)))</f>
        <v/>
      </c>
      <c r="AE42" s="179"/>
      <c r="AH42" s="70">
        <f t="shared" si="1"/>
        <v>0</v>
      </c>
      <c r="AI42" s="70">
        <f t="shared" si="2"/>
        <v>0</v>
      </c>
      <c r="AJ42" s="70">
        <f t="shared" si="3"/>
        <v>0</v>
      </c>
      <c r="AK42" s="70">
        <f t="shared" si="4"/>
        <v>0</v>
      </c>
      <c r="AL42" s="70">
        <f t="shared" si="5"/>
        <v>0</v>
      </c>
      <c r="AM42" s="70">
        <f t="shared" si="6"/>
        <v>0</v>
      </c>
      <c r="AN42" s="70">
        <f t="shared" si="7"/>
        <v>0</v>
      </c>
      <c r="AO42" s="70" t="str">
        <f>IF(ISERROR(VLOOKUP(AN42,DATE!$B$10:$C$17,2,FALSE)),"",VLOOKUP(AN42,DATE!$B$10:$C$17,2,FALSE))</f>
        <v/>
      </c>
      <c r="AP42" s="90"/>
      <c r="AQ42" s="169" t="str">
        <f t="shared" si="8"/>
        <v/>
      </c>
      <c r="AR42" s="90" t="str">
        <f t="shared" si="9"/>
        <v/>
      </c>
      <c r="AS42" s="83" t="str">
        <f t="shared" si="10"/>
        <v/>
      </c>
      <c r="AT42" s="90" t="str">
        <f t="shared" si="11"/>
        <v/>
      </c>
      <c r="AU42" s="90" t="str">
        <f t="shared" si="12"/>
        <v/>
      </c>
      <c r="AV42" s="90">
        <f t="shared" si="13"/>
        <v>1900</v>
      </c>
      <c r="AW42" s="90">
        <f t="shared" si="14"/>
        <v>1</v>
      </c>
      <c r="AX42" s="90">
        <f t="shared" si="15"/>
        <v>0</v>
      </c>
      <c r="AY42" s="83" t="str">
        <f>IF(ISERROR(VLOOKUP(AQ42,DATE!$P$10:$AI$99,$AY$6,FALSE)),"",VLOOKUP(AQ42,DATE!$P$10:$AI$99,$AY$6,FALSE))</f>
        <v/>
      </c>
      <c r="AZ42" s="83" t="str">
        <f>IF(ISERROR(VLOOKUP(AQ42,DATE!$P$10:$AI$99,$AZ$6,FALSE)),"",VLOOKUP(AQ42,DATE!$P$10:$AI$99,$AZ$6,FALSE))</f>
        <v/>
      </c>
      <c r="BA42" s="83" t="str">
        <f>IF(ISERROR(VLOOKUP(AQ42,DATE!$P$10:$AI$99,$AZ$6+1,FALSE)),"",VLOOKUP(AQ42,DATE!$P$10:$AI$99,$AZ$6+1,FALSE))</f>
        <v/>
      </c>
      <c r="BB42" s="83" t="str">
        <f>IF(ISERROR(VLOOKUP(AQ42,DATE!$P$10:$AI$99,$AZ$6+2,FALSE)),"",VLOOKUP(AQ42,DATE!$P$10:$AI$99,$AZ$6+2,FALSE))</f>
        <v/>
      </c>
    </row>
    <row r="43" spans="1:54" ht="18.75" x14ac:dyDescent="0.4">
      <c r="A43" s="104">
        <v>30</v>
      </c>
      <c r="B43" s="148"/>
      <c r="C43" s="149"/>
      <c r="D43" s="148"/>
      <c r="E43" s="148"/>
      <c r="F43" s="148"/>
      <c r="G43" s="148"/>
      <c r="H43" s="150"/>
      <c r="I43" s="149"/>
      <c r="J43" s="149"/>
      <c r="K43" s="151"/>
      <c r="L43" s="150"/>
      <c r="M43" s="152"/>
      <c r="N43" s="152"/>
      <c r="O43" s="152"/>
      <c r="P43" s="152"/>
      <c r="Q43" s="152"/>
      <c r="R43" s="152"/>
      <c r="S43" s="152"/>
      <c r="T43" s="158"/>
      <c r="U43" s="152"/>
      <c r="V43" s="152"/>
      <c r="W43" s="152"/>
      <c r="X43" s="149"/>
      <c r="Y43" s="164"/>
      <c r="Z43" s="182" t="str">
        <f>IF(Y43="","",IF(AR43="Err","種目間違い",VLOOKUP(Y43,DATE!$G$11:$J$17,2,FALSE)))</f>
        <v/>
      </c>
      <c r="AA43" s="183"/>
      <c r="AB43" s="184" t="str">
        <f>IF(Y43="","",IF(AR43="Err","種目間違い",VLOOKUP(Y43,DATE!$G$11:$J$17,3,FALSE)))</f>
        <v/>
      </c>
      <c r="AC43" s="183"/>
      <c r="AD43" s="185" t="str">
        <f>IF(Y43="","",IF(AR43="Err","種目間違い",VLOOKUP(Y43,DATE!$G$11:$J$17,4,FALSE)))</f>
        <v/>
      </c>
      <c r="AE43" s="183"/>
      <c r="AH43" s="70">
        <f t="shared" si="1"/>
        <v>0</v>
      </c>
      <c r="AI43" s="70">
        <f t="shared" si="2"/>
        <v>0</v>
      </c>
      <c r="AJ43" s="70">
        <f t="shared" si="3"/>
        <v>0</v>
      </c>
      <c r="AK43" s="70">
        <f t="shared" si="4"/>
        <v>0</v>
      </c>
      <c r="AL43" s="70">
        <f t="shared" si="5"/>
        <v>0</v>
      </c>
      <c r="AM43" s="70">
        <f t="shared" si="6"/>
        <v>0</v>
      </c>
      <c r="AN43" s="70">
        <f t="shared" si="7"/>
        <v>0</v>
      </c>
      <c r="AO43" s="70" t="str">
        <f>IF(ISERROR(VLOOKUP(AN43,DATE!$B$10:$C$17,2,FALSE)),"",VLOOKUP(AN43,DATE!$B$10:$C$17,2,FALSE))</f>
        <v/>
      </c>
      <c r="AP43" s="90"/>
      <c r="AQ43" s="169" t="str">
        <f t="shared" si="8"/>
        <v/>
      </c>
      <c r="AR43" s="90" t="str">
        <f t="shared" si="9"/>
        <v/>
      </c>
      <c r="AS43" s="83" t="str">
        <f t="shared" si="10"/>
        <v/>
      </c>
      <c r="AT43" s="90" t="str">
        <f t="shared" si="11"/>
        <v/>
      </c>
      <c r="AU43" s="90" t="str">
        <f t="shared" si="12"/>
        <v/>
      </c>
      <c r="AV43" s="90">
        <f t="shared" si="13"/>
        <v>1900</v>
      </c>
      <c r="AW43" s="90">
        <f t="shared" si="14"/>
        <v>1</v>
      </c>
      <c r="AX43" s="90">
        <f t="shared" si="15"/>
        <v>0</v>
      </c>
      <c r="AY43" s="83" t="str">
        <f>IF(ISERROR(VLOOKUP(AQ43,DATE!$P$10:$AI$99,$AY$6,FALSE)),"",VLOOKUP(AQ43,DATE!$P$10:$AI$99,$AY$6,FALSE))</f>
        <v/>
      </c>
      <c r="AZ43" s="83" t="str">
        <f>IF(ISERROR(VLOOKUP(AQ43,DATE!$P$10:$AI$99,$AZ$6,FALSE)),"",VLOOKUP(AQ43,DATE!$P$10:$AI$99,$AZ$6,FALSE))</f>
        <v/>
      </c>
      <c r="BA43" s="83" t="str">
        <f>IF(ISERROR(VLOOKUP(AQ43,DATE!$P$10:$AI$99,$AZ$6+1,FALSE)),"",VLOOKUP(AQ43,DATE!$P$10:$AI$99,$AZ$6+1,FALSE))</f>
        <v/>
      </c>
      <c r="BB43" s="83" t="str">
        <f>IF(ISERROR(VLOOKUP(AQ43,DATE!$P$10:$AI$99,$AZ$6+2,FALSE)),"",VLOOKUP(AQ43,DATE!$P$10:$AI$99,$AZ$6+2,FALSE))</f>
        <v/>
      </c>
    </row>
    <row r="44" spans="1:54" ht="18.75" x14ac:dyDescent="0.4">
      <c r="A44" s="103">
        <v>31</v>
      </c>
      <c r="B44" s="143"/>
      <c r="C44" s="144"/>
      <c r="D44" s="143"/>
      <c r="E44" s="143"/>
      <c r="F44" s="143"/>
      <c r="G44" s="143"/>
      <c r="H44" s="145"/>
      <c r="I44" s="144"/>
      <c r="J44" s="144"/>
      <c r="K44" s="141"/>
      <c r="L44" s="145"/>
      <c r="M44" s="147"/>
      <c r="N44" s="147"/>
      <c r="O44" s="147"/>
      <c r="P44" s="147"/>
      <c r="Q44" s="147"/>
      <c r="R44" s="147"/>
      <c r="S44" s="147"/>
      <c r="T44" s="157"/>
      <c r="U44" s="147"/>
      <c r="V44" s="147"/>
      <c r="W44" s="147"/>
      <c r="X44" s="144"/>
      <c r="Y44" s="162"/>
      <c r="Z44" s="186" t="str">
        <f>IF(Y44="","",IF(AR44="Err","種目間違い",VLOOKUP(Y44,DATE!$G$11:$J$17,2,FALSE)))</f>
        <v/>
      </c>
      <c r="AA44" s="175"/>
      <c r="AB44" s="187" t="str">
        <f>IF(Y44="","",IF(AR44="Err","種目間違い",VLOOKUP(Y44,DATE!$G$11:$J$17,3,FALSE)))</f>
        <v/>
      </c>
      <c r="AC44" s="175"/>
      <c r="AD44" s="188" t="str">
        <f>IF(Y44="","",IF(AR44="Err","種目間違い",VLOOKUP(Y44,DATE!$G$11:$J$17,4,FALSE)))</f>
        <v/>
      </c>
      <c r="AE44" s="175"/>
      <c r="AH44" s="70">
        <f t="shared" si="1"/>
        <v>0</v>
      </c>
      <c r="AI44" s="70">
        <f t="shared" si="2"/>
        <v>0</v>
      </c>
      <c r="AJ44" s="70">
        <f t="shared" si="3"/>
        <v>0</v>
      </c>
      <c r="AK44" s="70">
        <f t="shared" si="4"/>
        <v>0</v>
      </c>
      <c r="AL44" s="70">
        <f t="shared" si="5"/>
        <v>0</v>
      </c>
      <c r="AM44" s="70">
        <f t="shared" si="6"/>
        <v>0</v>
      </c>
      <c r="AN44" s="70">
        <f t="shared" si="7"/>
        <v>0</v>
      </c>
      <c r="AO44" s="70" t="str">
        <f>IF(ISERROR(VLOOKUP(AN44,DATE!$B$10:$C$17,2,FALSE)),"",VLOOKUP(AN44,DATE!$B$10:$C$17,2,FALSE))</f>
        <v/>
      </c>
      <c r="AP44" s="90"/>
      <c r="AQ44" s="169" t="str">
        <f t="shared" si="8"/>
        <v/>
      </c>
      <c r="AR44" s="90" t="str">
        <f t="shared" si="9"/>
        <v/>
      </c>
      <c r="AS44" s="83" t="str">
        <f t="shared" si="10"/>
        <v/>
      </c>
      <c r="AT44" s="90" t="str">
        <f t="shared" si="11"/>
        <v/>
      </c>
      <c r="AU44" s="90" t="str">
        <f t="shared" si="12"/>
        <v/>
      </c>
      <c r="AV44" s="90">
        <f t="shared" si="13"/>
        <v>1900</v>
      </c>
      <c r="AW44" s="90">
        <f t="shared" si="14"/>
        <v>1</v>
      </c>
      <c r="AX44" s="90">
        <f t="shared" si="15"/>
        <v>0</v>
      </c>
      <c r="AY44" s="83" t="str">
        <f>IF(ISERROR(VLOOKUP(AQ44,DATE!$P$10:$AI$99,$AY$6,FALSE)),"",VLOOKUP(AQ44,DATE!$P$10:$AI$99,$AY$6,FALSE))</f>
        <v/>
      </c>
      <c r="AZ44" s="83" t="str">
        <f>IF(ISERROR(VLOOKUP(AQ44,DATE!$P$10:$AI$99,$AZ$6,FALSE)),"",VLOOKUP(AQ44,DATE!$P$10:$AI$99,$AZ$6,FALSE))</f>
        <v/>
      </c>
      <c r="BA44" s="83" t="str">
        <f>IF(ISERROR(VLOOKUP(AQ44,DATE!$P$10:$AI$99,$AZ$6+1,FALSE)),"",VLOOKUP(AQ44,DATE!$P$10:$AI$99,$AZ$6+1,FALSE))</f>
        <v/>
      </c>
      <c r="BB44" s="83" t="str">
        <f>IF(ISERROR(VLOOKUP(AQ44,DATE!$P$10:$AI$99,$AZ$6+2,FALSE)),"",VLOOKUP(AQ44,DATE!$P$10:$AI$99,$AZ$6+2,FALSE))</f>
        <v/>
      </c>
    </row>
    <row r="45" spans="1:54" ht="18.75" x14ac:dyDescent="0.4">
      <c r="A45" s="103">
        <v>32</v>
      </c>
      <c r="B45" s="143"/>
      <c r="C45" s="144"/>
      <c r="D45" s="143"/>
      <c r="E45" s="143"/>
      <c r="F45" s="143"/>
      <c r="G45" s="143"/>
      <c r="H45" s="145"/>
      <c r="I45" s="144"/>
      <c r="J45" s="144"/>
      <c r="K45" s="146"/>
      <c r="L45" s="145"/>
      <c r="M45" s="147"/>
      <c r="N45" s="147"/>
      <c r="O45" s="147"/>
      <c r="P45" s="147"/>
      <c r="Q45" s="147"/>
      <c r="R45" s="147"/>
      <c r="S45" s="147"/>
      <c r="T45" s="157"/>
      <c r="U45" s="147"/>
      <c r="V45" s="147"/>
      <c r="W45" s="147"/>
      <c r="X45" s="144"/>
      <c r="Y45" s="163"/>
      <c r="Z45" s="178" t="str">
        <f>IF(Y45="","",IF(AR45="Err","種目間違い",VLOOKUP(Y45,DATE!$G$11:$J$17,2,FALSE)))</f>
        <v/>
      </c>
      <c r="AA45" s="179"/>
      <c r="AB45" s="180" t="str">
        <f>IF(Y45="","",IF(AR45="Err","種目間違い",VLOOKUP(Y45,DATE!$G$11:$J$17,3,FALSE)))</f>
        <v/>
      </c>
      <c r="AC45" s="179"/>
      <c r="AD45" s="181" t="str">
        <f>IF(Y45="","",IF(AR45="Err","種目間違い",VLOOKUP(Y45,DATE!$G$11:$J$17,4,FALSE)))</f>
        <v/>
      </c>
      <c r="AE45" s="179"/>
      <c r="AH45" s="70">
        <f t="shared" si="1"/>
        <v>0</v>
      </c>
      <c r="AI45" s="70">
        <f t="shared" si="2"/>
        <v>0</v>
      </c>
      <c r="AJ45" s="70">
        <f t="shared" si="3"/>
        <v>0</v>
      </c>
      <c r="AK45" s="70">
        <f t="shared" si="4"/>
        <v>0</v>
      </c>
      <c r="AL45" s="70">
        <f t="shared" si="5"/>
        <v>0</v>
      </c>
      <c r="AM45" s="70">
        <f t="shared" si="6"/>
        <v>0</v>
      </c>
      <c r="AN45" s="70">
        <f t="shared" si="7"/>
        <v>0</v>
      </c>
      <c r="AO45" s="70" t="str">
        <f>IF(ISERROR(VLOOKUP(AN45,DATE!$B$10:$C$17,2,FALSE)),"",VLOOKUP(AN45,DATE!$B$10:$C$17,2,FALSE))</f>
        <v/>
      </c>
      <c r="AP45" s="90"/>
      <c r="AQ45" s="169" t="str">
        <f t="shared" si="8"/>
        <v/>
      </c>
      <c r="AR45" s="90" t="str">
        <f t="shared" si="9"/>
        <v/>
      </c>
      <c r="AS45" s="83" t="str">
        <f t="shared" si="10"/>
        <v/>
      </c>
      <c r="AT45" s="90" t="str">
        <f t="shared" si="11"/>
        <v/>
      </c>
      <c r="AU45" s="90" t="str">
        <f t="shared" si="12"/>
        <v/>
      </c>
      <c r="AV45" s="90">
        <f t="shared" si="13"/>
        <v>1900</v>
      </c>
      <c r="AW45" s="90">
        <f t="shared" si="14"/>
        <v>1</v>
      </c>
      <c r="AX45" s="90">
        <f t="shared" si="15"/>
        <v>0</v>
      </c>
      <c r="AY45" s="83" t="str">
        <f>IF(ISERROR(VLOOKUP(AQ45,DATE!$P$10:$AI$99,$AY$6,FALSE)),"",VLOOKUP(AQ45,DATE!$P$10:$AI$99,$AY$6,FALSE))</f>
        <v/>
      </c>
      <c r="AZ45" s="83" t="str">
        <f>IF(ISERROR(VLOOKUP(AQ45,DATE!$P$10:$AI$99,$AZ$6,FALSE)),"",VLOOKUP(AQ45,DATE!$P$10:$AI$99,$AZ$6,FALSE))</f>
        <v/>
      </c>
      <c r="BA45" s="83" t="str">
        <f>IF(ISERROR(VLOOKUP(AQ45,DATE!$P$10:$AI$99,$AZ$6+1,FALSE)),"",VLOOKUP(AQ45,DATE!$P$10:$AI$99,$AZ$6+1,FALSE))</f>
        <v/>
      </c>
      <c r="BB45" s="83" t="str">
        <f>IF(ISERROR(VLOOKUP(AQ45,DATE!$P$10:$AI$99,$AZ$6+2,FALSE)),"",VLOOKUP(AQ45,DATE!$P$10:$AI$99,$AZ$6+2,FALSE))</f>
        <v/>
      </c>
    </row>
    <row r="46" spans="1:54" ht="18.75" x14ac:dyDescent="0.4">
      <c r="A46" s="103">
        <v>33</v>
      </c>
      <c r="B46" s="143"/>
      <c r="C46" s="144"/>
      <c r="D46" s="143"/>
      <c r="E46" s="143"/>
      <c r="F46" s="143"/>
      <c r="G46" s="143"/>
      <c r="H46" s="145"/>
      <c r="I46" s="144"/>
      <c r="J46" s="144"/>
      <c r="K46" s="146"/>
      <c r="L46" s="145"/>
      <c r="M46" s="147"/>
      <c r="N46" s="147"/>
      <c r="O46" s="147"/>
      <c r="P46" s="147"/>
      <c r="Q46" s="147"/>
      <c r="R46" s="147"/>
      <c r="S46" s="147"/>
      <c r="T46" s="157"/>
      <c r="U46" s="147"/>
      <c r="V46" s="147"/>
      <c r="W46" s="147"/>
      <c r="X46" s="144"/>
      <c r="Y46" s="163"/>
      <c r="Z46" s="178" t="str">
        <f>IF(Y46="","",IF(AR46="Err","種目間違い",VLOOKUP(Y46,DATE!$G$11:$J$17,2,FALSE)))</f>
        <v/>
      </c>
      <c r="AA46" s="179"/>
      <c r="AB46" s="180" t="str">
        <f>IF(Y46="","",IF(AR46="Err","種目間違い",VLOOKUP(Y46,DATE!$G$11:$J$17,3,FALSE)))</f>
        <v/>
      </c>
      <c r="AC46" s="179"/>
      <c r="AD46" s="181" t="str">
        <f>IF(Y46="","",IF(AR46="Err","種目間違い",VLOOKUP(Y46,DATE!$G$11:$J$17,4,FALSE)))</f>
        <v/>
      </c>
      <c r="AE46" s="179"/>
      <c r="AH46" s="70">
        <f t="shared" si="1"/>
        <v>0</v>
      </c>
      <c r="AI46" s="70">
        <f t="shared" si="2"/>
        <v>0</v>
      </c>
      <c r="AJ46" s="70">
        <f t="shared" si="3"/>
        <v>0</v>
      </c>
      <c r="AK46" s="70">
        <f t="shared" si="4"/>
        <v>0</v>
      </c>
      <c r="AL46" s="70">
        <f t="shared" si="5"/>
        <v>0</v>
      </c>
      <c r="AM46" s="70">
        <f t="shared" si="6"/>
        <v>0</v>
      </c>
      <c r="AN46" s="70">
        <f t="shared" si="7"/>
        <v>0</v>
      </c>
      <c r="AO46" s="70" t="str">
        <f>IF(ISERROR(VLOOKUP(AN46,DATE!$B$10:$C$17,2,FALSE)),"",VLOOKUP(AN46,DATE!$B$10:$C$17,2,FALSE))</f>
        <v/>
      </c>
      <c r="AP46" s="90"/>
      <c r="AQ46" s="169" t="str">
        <f t="shared" si="8"/>
        <v/>
      </c>
      <c r="AR46" s="90" t="str">
        <f t="shared" si="9"/>
        <v/>
      </c>
      <c r="AS46" s="83" t="str">
        <f t="shared" si="10"/>
        <v/>
      </c>
      <c r="AT46" s="90" t="str">
        <f t="shared" si="11"/>
        <v/>
      </c>
      <c r="AU46" s="90" t="str">
        <f t="shared" si="12"/>
        <v/>
      </c>
      <c r="AV46" s="90">
        <f t="shared" si="13"/>
        <v>1900</v>
      </c>
      <c r="AW46" s="90">
        <f t="shared" si="14"/>
        <v>1</v>
      </c>
      <c r="AX46" s="90">
        <f t="shared" si="15"/>
        <v>0</v>
      </c>
      <c r="AY46" s="83" t="str">
        <f>IF(ISERROR(VLOOKUP(AQ46,DATE!$P$10:$AI$99,$AY$6,FALSE)),"",VLOOKUP(AQ46,DATE!$P$10:$AI$99,$AY$6,FALSE))</f>
        <v/>
      </c>
      <c r="AZ46" s="83" t="str">
        <f>IF(ISERROR(VLOOKUP(AQ46,DATE!$P$10:$AI$99,$AZ$6,FALSE)),"",VLOOKUP(AQ46,DATE!$P$10:$AI$99,$AZ$6,FALSE))</f>
        <v/>
      </c>
      <c r="BA46" s="83" t="str">
        <f>IF(ISERROR(VLOOKUP(AQ46,DATE!$P$10:$AI$99,$AZ$6+1,FALSE)),"",VLOOKUP(AQ46,DATE!$P$10:$AI$99,$AZ$6+1,FALSE))</f>
        <v/>
      </c>
      <c r="BB46" s="83" t="str">
        <f>IF(ISERROR(VLOOKUP(AQ46,DATE!$P$10:$AI$99,$AZ$6+2,FALSE)),"",VLOOKUP(AQ46,DATE!$P$10:$AI$99,$AZ$6+2,FALSE))</f>
        <v/>
      </c>
    </row>
    <row r="47" spans="1:54" ht="18.75" x14ac:dyDescent="0.4">
      <c r="A47" s="103">
        <v>34</v>
      </c>
      <c r="B47" s="143"/>
      <c r="C47" s="144"/>
      <c r="D47" s="143"/>
      <c r="E47" s="143"/>
      <c r="F47" s="143"/>
      <c r="G47" s="143"/>
      <c r="H47" s="145"/>
      <c r="I47" s="144"/>
      <c r="J47" s="144"/>
      <c r="K47" s="146"/>
      <c r="L47" s="145"/>
      <c r="M47" s="147"/>
      <c r="N47" s="147"/>
      <c r="O47" s="147"/>
      <c r="P47" s="147"/>
      <c r="Q47" s="147"/>
      <c r="R47" s="147"/>
      <c r="S47" s="147"/>
      <c r="T47" s="157"/>
      <c r="U47" s="147"/>
      <c r="V47" s="147"/>
      <c r="W47" s="147"/>
      <c r="X47" s="144"/>
      <c r="Y47" s="163"/>
      <c r="Z47" s="178" t="str">
        <f>IF(Y47="","",IF(AR47="Err","種目間違い",VLOOKUP(Y47,DATE!$G$11:$J$17,2,FALSE)))</f>
        <v/>
      </c>
      <c r="AA47" s="179"/>
      <c r="AB47" s="180" t="str">
        <f>IF(Y47="","",IF(AR47="Err","種目間違い",VLOOKUP(Y47,DATE!$G$11:$J$17,3,FALSE)))</f>
        <v/>
      </c>
      <c r="AC47" s="179"/>
      <c r="AD47" s="181" t="str">
        <f>IF(Y47="","",IF(AR47="Err","種目間違い",VLOOKUP(Y47,DATE!$G$11:$J$17,4,FALSE)))</f>
        <v/>
      </c>
      <c r="AE47" s="179"/>
      <c r="AH47" s="70">
        <f t="shared" si="1"/>
        <v>0</v>
      </c>
      <c r="AI47" s="70">
        <f t="shared" si="2"/>
        <v>0</v>
      </c>
      <c r="AJ47" s="70">
        <f t="shared" si="3"/>
        <v>0</v>
      </c>
      <c r="AK47" s="70">
        <f t="shared" si="4"/>
        <v>0</v>
      </c>
      <c r="AL47" s="70">
        <f t="shared" si="5"/>
        <v>0</v>
      </c>
      <c r="AM47" s="70">
        <f t="shared" si="6"/>
        <v>0</v>
      </c>
      <c r="AN47" s="70">
        <f t="shared" si="7"/>
        <v>0</v>
      </c>
      <c r="AO47" s="70" t="str">
        <f>IF(ISERROR(VLOOKUP(AN47,DATE!$B$10:$C$17,2,FALSE)),"",VLOOKUP(AN47,DATE!$B$10:$C$17,2,FALSE))</f>
        <v/>
      </c>
      <c r="AP47" s="90"/>
      <c r="AQ47" s="169" t="str">
        <f t="shared" si="8"/>
        <v/>
      </c>
      <c r="AR47" s="90" t="str">
        <f t="shared" si="9"/>
        <v/>
      </c>
      <c r="AS47" s="83" t="str">
        <f t="shared" si="10"/>
        <v/>
      </c>
      <c r="AT47" s="90" t="str">
        <f t="shared" si="11"/>
        <v/>
      </c>
      <c r="AU47" s="90" t="str">
        <f t="shared" si="12"/>
        <v/>
      </c>
      <c r="AV47" s="90">
        <f t="shared" si="13"/>
        <v>1900</v>
      </c>
      <c r="AW47" s="90">
        <f t="shared" si="14"/>
        <v>1</v>
      </c>
      <c r="AX47" s="90">
        <f t="shared" si="15"/>
        <v>0</v>
      </c>
      <c r="AY47" s="83" t="str">
        <f>IF(ISERROR(VLOOKUP(AQ47,DATE!$P$10:$AI$99,$AY$6,FALSE)),"",VLOOKUP(AQ47,DATE!$P$10:$AI$99,$AY$6,FALSE))</f>
        <v/>
      </c>
      <c r="AZ47" s="83" t="str">
        <f>IF(ISERROR(VLOOKUP(AQ47,DATE!$P$10:$AI$99,$AZ$6,FALSE)),"",VLOOKUP(AQ47,DATE!$P$10:$AI$99,$AZ$6,FALSE))</f>
        <v/>
      </c>
      <c r="BA47" s="83" t="str">
        <f>IF(ISERROR(VLOOKUP(AQ47,DATE!$P$10:$AI$99,$AZ$6+1,FALSE)),"",VLOOKUP(AQ47,DATE!$P$10:$AI$99,$AZ$6+1,FALSE))</f>
        <v/>
      </c>
      <c r="BB47" s="83" t="str">
        <f>IF(ISERROR(VLOOKUP(AQ47,DATE!$P$10:$AI$99,$AZ$6+2,FALSE)),"",VLOOKUP(AQ47,DATE!$P$10:$AI$99,$AZ$6+2,FALSE))</f>
        <v/>
      </c>
    </row>
    <row r="48" spans="1:54" ht="18.75" x14ac:dyDescent="0.4">
      <c r="A48" s="104">
        <v>35</v>
      </c>
      <c r="B48" s="148"/>
      <c r="C48" s="149"/>
      <c r="D48" s="148"/>
      <c r="E48" s="148"/>
      <c r="F48" s="148"/>
      <c r="G48" s="148"/>
      <c r="H48" s="150"/>
      <c r="I48" s="149"/>
      <c r="J48" s="149"/>
      <c r="K48" s="151"/>
      <c r="L48" s="150"/>
      <c r="M48" s="152"/>
      <c r="N48" s="152"/>
      <c r="O48" s="152"/>
      <c r="P48" s="152"/>
      <c r="Q48" s="152"/>
      <c r="R48" s="152"/>
      <c r="S48" s="152"/>
      <c r="T48" s="158"/>
      <c r="U48" s="152"/>
      <c r="V48" s="152"/>
      <c r="W48" s="152"/>
      <c r="X48" s="149"/>
      <c r="Y48" s="164"/>
      <c r="Z48" s="182" t="str">
        <f>IF(Y48="","",IF(AR48="Err","種目間違い",VLOOKUP(Y48,DATE!$G$11:$J$17,2,FALSE)))</f>
        <v/>
      </c>
      <c r="AA48" s="183"/>
      <c r="AB48" s="184" t="str">
        <f>IF(Y48="","",IF(AR48="Err","種目間違い",VLOOKUP(Y48,DATE!$G$11:$J$17,3,FALSE)))</f>
        <v/>
      </c>
      <c r="AC48" s="183"/>
      <c r="AD48" s="185" t="str">
        <f>IF(Y48="","",IF(AR48="Err","種目間違い",VLOOKUP(Y48,DATE!$G$11:$J$17,4,FALSE)))</f>
        <v/>
      </c>
      <c r="AE48" s="183"/>
      <c r="AH48" s="70">
        <f t="shared" si="1"/>
        <v>0</v>
      </c>
      <c r="AI48" s="70">
        <f t="shared" si="2"/>
        <v>0</v>
      </c>
      <c r="AJ48" s="70">
        <f t="shared" si="3"/>
        <v>0</v>
      </c>
      <c r="AK48" s="70">
        <f t="shared" si="4"/>
        <v>0</v>
      </c>
      <c r="AL48" s="70">
        <f t="shared" si="5"/>
        <v>0</v>
      </c>
      <c r="AM48" s="70">
        <f t="shared" si="6"/>
        <v>0</v>
      </c>
      <c r="AN48" s="70">
        <f t="shared" si="7"/>
        <v>0</v>
      </c>
      <c r="AO48" s="70" t="str">
        <f>IF(ISERROR(VLOOKUP(AN48,DATE!$B$10:$C$17,2,FALSE)),"",VLOOKUP(AN48,DATE!$B$10:$C$17,2,FALSE))</f>
        <v/>
      </c>
      <c r="AP48" s="90"/>
      <c r="AQ48" s="169" t="str">
        <f t="shared" si="8"/>
        <v/>
      </c>
      <c r="AR48" s="90" t="str">
        <f t="shared" si="9"/>
        <v/>
      </c>
      <c r="AS48" s="83" t="str">
        <f t="shared" si="10"/>
        <v/>
      </c>
      <c r="AT48" s="90" t="str">
        <f t="shared" si="11"/>
        <v/>
      </c>
      <c r="AU48" s="90" t="str">
        <f t="shared" si="12"/>
        <v/>
      </c>
      <c r="AV48" s="90">
        <f t="shared" si="13"/>
        <v>1900</v>
      </c>
      <c r="AW48" s="90">
        <f t="shared" si="14"/>
        <v>1</v>
      </c>
      <c r="AX48" s="90">
        <f t="shared" si="15"/>
        <v>0</v>
      </c>
      <c r="AY48" s="83" t="str">
        <f>IF(ISERROR(VLOOKUP(AQ48,DATE!$P$10:$AI$99,$AY$6,FALSE)),"",VLOOKUP(AQ48,DATE!$P$10:$AI$99,$AY$6,FALSE))</f>
        <v/>
      </c>
      <c r="AZ48" s="83" t="str">
        <f>IF(ISERROR(VLOOKUP(AQ48,DATE!$P$10:$AI$99,$AZ$6,FALSE)),"",VLOOKUP(AQ48,DATE!$P$10:$AI$99,$AZ$6,FALSE))</f>
        <v/>
      </c>
      <c r="BA48" s="83" t="str">
        <f>IF(ISERROR(VLOOKUP(AQ48,DATE!$P$10:$AI$99,$AZ$6+1,FALSE)),"",VLOOKUP(AQ48,DATE!$P$10:$AI$99,$AZ$6+1,FALSE))</f>
        <v/>
      </c>
      <c r="BB48" s="83" t="str">
        <f>IF(ISERROR(VLOOKUP(AQ48,DATE!$P$10:$AI$99,$AZ$6+2,FALSE)),"",VLOOKUP(AQ48,DATE!$P$10:$AI$99,$AZ$6+2,FALSE))</f>
        <v/>
      </c>
    </row>
    <row r="49" spans="1:54" ht="18.75" x14ac:dyDescent="0.4">
      <c r="A49" s="103">
        <v>36</v>
      </c>
      <c r="B49" s="143"/>
      <c r="C49" s="144"/>
      <c r="D49" s="143"/>
      <c r="E49" s="143"/>
      <c r="F49" s="143"/>
      <c r="G49" s="143"/>
      <c r="H49" s="145"/>
      <c r="I49" s="144"/>
      <c r="J49" s="144"/>
      <c r="K49" s="141"/>
      <c r="L49" s="145"/>
      <c r="M49" s="147"/>
      <c r="N49" s="147"/>
      <c r="O49" s="147"/>
      <c r="P49" s="147"/>
      <c r="Q49" s="147"/>
      <c r="R49" s="147"/>
      <c r="S49" s="147"/>
      <c r="T49" s="157"/>
      <c r="U49" s="147"/>
      <c r="V49" s="147"/>
      <c r="W49" s="147"/>
      <c r="X49" s="144"/>
      <c r="Y49" s="162"/>
      <c r="Z49" s="186" t="str">
        <f>IF(Y49="","",IF(AR49="Err","種目間違い",VLOOKUP(Y49,DATE!$G$11:$J$17,2,FALSE)))</f>
        <v/>
      </c>
      <c r="AA49" s="175"/>
      <c r="AB49" s="187" t="str">
        <f>IF(Y49="","",IF(AR49="Err","種目間違い",VLOOKUP(Y49,DATE!$G$11:$J$17,3,FALSE)))</f>
        <v/>
      </c>
      <c r="AC49" s="175"/>
      <c r="AD49" s="188" t="str">
        <f>IF(Y49="","",IF(AR49="Err","種目間違い",VLOOKUP(Y49,DATE!$G$11:$J$17,4,FALSE)))</f>
        <v/>
      </c>
      <c r="AE49" s="175"/>
      <c r="AH49" s="70">
        <f t="shared" si="1"/>
        <v>0</v>
      </c>
      <c r="AI49" s="70">
        <f t="shared" si="2"/>
        <v>0</v>
      </c>
      <c r="AJ49" s="70">
        <f t="shared" si="3"/>
        <v>0</v>
      </c>
      <c r="AK49" s="70">
        <f t="shared" si="4"/>
        <v>0</v>
      </c>
      <c r="AL49" s="70">
        <f t="shared" si="5"/>
        <v>0</v>
      </c>
      <c r="AM49" s="70">
        <f t="shared" si="6"/>
        <v>0</v>
      </c>
      <c r="AN49" s="70">
        <f t="shared" si="7"/>
        <v>0</v>
      </c>
      <c r="AO49" s="70" t="str">
        <f>IF(ISERROR(VLOOKUP(AN49,DATE!$B$10:$C$17,2,FALSE)),"",VLOOKUP(AN49,DATE!$B$10:$C$17,2,FALSE))</f>
        <v/>
      </c>
      <c r="AP49" s="90"/>
      <c r="AQ49" s="169" t="str">
        <f t="shared" si="8"/>
        <v/>
      </c>
      <c r="AR49" s="90" t="str">
        <f t="shared" si="9"/>
        <v/>
      </c>
      <c r="AS49" s="83" t="str">
        <f t="shared" si="10"/>
        <v/>
      </c>
      <c r="AT49" s="90" t="str">
        <f t="shared" si="11"/>
        <v/>
      </c>
      <c r="AU49" s="90" t="str">
        <f t="shared" si="12"/>
        <v/>
      </c>
      <c r="AV49" s="90">
        <f t="shared" si="13"/>
        <v>1900</v>
      </c>
      <c r="AW49" s="90">
        <f t="shared" si="14"/>
        <v>1</v>
      </c>
      <c r="AX49" s="90">
        <f t="shared" si="15"/>
        <v>0</v>
      </c>
      <c r="AY49" s="83" t="str">
        <f>IF(ISERROR(VLOOKUP(AQ49,DATE!$P$10:$AI$99,$AY$6,FALSE)),"",VLOOKUP(AQ49,DATE!$P$10:$AI$99,$AY$6,FALSE))</f>
        <v/>
      </c>
      <c r="AZ49" s="83" t="str">
        <f>IF(ISERROR(VLOOKUP(AQ49,DATE!$P$10:$AI$99,$AZ$6,FALSE)),"",VLOOKUP(AQ49,DATE!$P$10:$AI$99,$AZ$6,FALSE))</f>
        <v/>
      </c>
      <c r="BA49" s="83" t="str">
        <f>IF(ISERROR(VLOOKUP(AQ49,DATE!$P$10:$AI$99,$AZ$6+1,FALSE)),"",VLOOKUP(AQ49,DATE!$P$10:$AI$99,$AZ$6+1,FALSE))</f>
        <v/>
      </c>
      <c r="BB49" s="83" t="str">
        <f>IF(ISERROR(VLOOKUP(AQ49,DATE!$P$10:$AI$99,$AZ$6+2,FALSE)),"",VLOOKUP(AQ49,DATE!$P$10:$AI$99,$AZ$6+2,FALSE))</f>
        <v/>
      </c>
    </row>
    <row r="50" spans="1:54" ht="18.75" x14ac:dyDescent="0.4">
      <c r="A50" s="103">
        <v>37</v>
      </c>
      <c r="B50" s="143"/>
      <c r="C50" s="144"/>
      <c r="D50" s="143"/>
      <c r="E50" s="143"/>
      <c r="F50" s="143"/>
      <c r="G50" s="143"/>
      <c r="H50" s="145"/>
      <c r="I50" s="144"/>
      <c r="J50" s="144"/>
      <c r="K50" s="146"/>
      <c r="L50" s="145"/>
      <c r="M50" s="147"/>
      <c r="N50" s="147"/>
      <c r="O50" s="147"/>
      <c r="P50" s="147"/>
      <c r="Q50" s="147"/>
      <c r="R50" s="147"/>
      <c r="S50" s="147"/>
      <c r="T50" s="157"/>
      <c r="U50" s="147"/>
      <c r="V50" s="147"/>
      <c r="W50" s="147"/>
      <c r="X50" s="144"/>
      <c r="Y50" s="163"/>
      <c r="Z50" s="178" t="str">
        <f>IF(Y50="","",IF(AR50="Err","種目間違い",VLOOKUP(Y50,DATE!$G$11:$J$17,2,FALSE)))</f>
        <v/>
      </c>
      <c r="AA50" s="179"/>
      <c r="AB50" s="180" t="str">
        <f>IF(Y50="","",IF(AR50="Err","種目間違い",VLOOKUP(Y50,DATE!$G$11:$J$17,3,FALSE)))</f>
        <v/>
      </c>
      <c r="AC50" s="179"/>
      <c r="AD50" s="181" t="str">
        <f>IF(Y50="","",IF(AR50="Err","種目間違い",VLOOKUP(Y50,DATE!$G$11:$J$17,4,FALSE)))</f>
        <v/>
      </c>
      <c r="AE50" s="179"/>
      <c r="AH50" s="70">
        <f t="shared" si="1"/>
        <v>0</v>
      </c>
      <c r="AI50" s="70">
        <f t="shared" si="2"/>
        <v>0</v>
      </c>
      <c r="AJ50" s="70">
        <f t="shared" si="3"/>
        <v>0</v>
      </c>
      <c r="AK50" s="70">
        <f t="shared" si="4"/>
        <v>0</v>
      </c>
      <c r="AL50" s="70">
        <f t="shared" si="5"/>
        <v>0</v>
      </c>
      <c r="AM50" s="70">
        <f t="shared" si="6"/>
        <v>0</v>
      </c>
      <c r="AN50" s="70">
        <f t="shared" si="7"/>
        <v>0</v>
      </c>
      <c r="AO50" s="70" t="str">
        <f>IF(ISERROR(VLOOKUP(AN50,DATE!$B$10:$C$17,2,FALSE)),"",VLOOKUP(AN50,DATE!$B$10:$C$17,2,FALSE))</f>
        <v/>
      </c>
      <c r="AP50" s="90"/>
      <c r="AQ50" s="169" t="str">
        <f t="shared" si="8"/>
        <v/>
      </c>
      <c r="AR50" s="90" t="str">
        <f t="shared" si="9"/>
        <v/>
      </c>
      <c r="AS50" s="83" t="str">
        <f t="shared" si="10"/>
        <v/>
      </c>
      <c r="AT50" s="90" t="str">
        <f t="shared" si="11"/>
        <v/>
      </c>
      <c r="AU50" s="90" t="str">
        <f t="shared" si="12"/>
        <v/>
      </c>
      <c r="AV50" s="90">
        <f t="shared" si="13"/>
        <v>1900</v>
      </c>
      <c r="AW50" s="90">
        <f t="shared" si="14"/>
        <v>1</v>
      </c>
      <c r="AX50" s="90">
        <f t="shared" si="15"/>
        <v>0</v>
      </c>
      <c r="AY50" s="83" t="str">
        <f>IF(ISERROR(VLOOKUP(AQ50,DATE!$P$10:$AI$99,$AY$6,FALSE)),"",VLOOKUP(AQ50,DATE!$P$10:$AI$99,$AY$6,FALSE))</f>
        <v/>
      </c>
      <c r="AZ50" s="83" t="str">
        <f>IF(ISERROR(VLOOKUP(AQ50,DATE!$P$10:$AI$99,$AZ$6,FALSE)),"",VLOOKUP(AQ50,DATE!$P$10:$AI$99,$AZ$6,FALSE))</f>
        <v/>
      </c>
      <c r="BA50" s="83" t="str">
        <f>IF(ISERROR(VLOOKUP(AQ50,DATE!$P$10:$AI$99,$AZ$6+1,FALSE)),"",VLOOKUP(AQ50,DATE!$P$10:$AI$99,$AZ$6+1,FALSE))</f>
        <v/>
      </c>
      <c r="BB50" s="83" t="str">
        <f>IF(ISERROR(VLOOKUP(AQ50,DATE!$P$10:$AI$99,$AZ$6+2,FALSE)),"",VLOOKUP(AQ50,DATE!$P$10:$AI$99,$AZ$6+2,FALSE))</f>
        <v/>
      </c>
    </row>
    <row r="51" spans="1:54" ht="18.75" x14ac:dyDescent="0.4">
      <c r="A51" s="103">
        <v>38</v>
      </c>
      <c r="B51" s="143"/>
      <c r="C51" s="144"/>
      <c r="D51" s="143"/>
      <c r="E51" s="143"/>
      <c r="F51" s="143"/>
      <c r="G51" s="143"/>
      <c r="H51" s="145"/>
      <c r="I51" s="144"/>
      <c r="J51" s="144"/>
      <c r="K51" s="146"/>
      <c r="L51" s="145"/>
      <c r="M51" s="147"/>
      <c r="N51" s="147"/>
      <c r="O51" s="147"/>
      <c r="P51" s="147"/>
      <c r="Q51" s="147"/>
      <c r="R51" s="147"/>
      <c r="S51" s="147"/>
      <c r="T51" s="157"/>
      <c r="U51" s="147"/>
      <c r="V51" s="147"/>
      <c r="W51" s="147"/>
      <c r="X51" s="144"/>
      <c r="Y51" s="163"/>
      <c r="Z51" s="178" t="str">
        <f>IF(Y51="","",IF(AR51="Err","種目間違い",VLOOKUP(Y51,DATE!$G$11:$J$17,2,FALSE)))</f>
        <v/>
      </c>
      <c r="AA51" s="179"/>
      <c r="AB51" s="180" t="str">
        <f>IF(Y51="","",IF(AR51="Err","種目間違い",VLOOKUP(Y51,DATE!$G$11:$J$17,3,FALSE)))</f>
        <v/>
      </c>
      <c r="AC51" s="179"/>
      <c r="AD51" s="181" t="str">
        <f>IF(Y51="","",IF(AR51="Err","種目間違い",VLOOKUP(Y51,DATE!$G$11:$J$17,4,FALSE)))</f>
        <v/>
      </c>
      <c r="AE51" s="179"/>
      <c r="AH51" s="70">
        <f t="shared" si="1"/>
        <v>0</v>
      </c>
      <c r="AI51" s="70">
        <f t="shared" si="2"/>
        <v>0</v>
      </c>
      <c r="AJ51" s="70">
        <f t="shared" si="3"/>
        <v>0</v>
      </c>
      <c r="AK51" s="70">
        <f t="shared" si="4"/>
        <v>0</v>
      </c>
      <c r="AL51" s="70">
        <f t="shared" si="5"/>
        <v>0</v>
      </c>
      <c r="AM51" s="70">
        <f t="shared" si="6"/>
        <v>0</v>
      </c>
      <c r="AN51" s="70">
        <f t="shared" si="7"/>
        <v>0</v>
      </c>
      <c r="AO51" s="70" t="str">
        <f>IF(ISERROR(VLOOKUP(AN51,DATE!$B$10:$C$17,2,FALSE)),"",VLOOKUP(AN51,DATE!$B$10:$C$17,2,FALSE))</f>
        <v/>
      </c>
      <c r="AP51" s="90"/>
      <c r="AQ51" s="169" t="str">
        <f t="shared" si="8"/>
        <v/>
      </c>
      <c r="AR51" s="90" t="str">
        <f t="shared" si="9"/>
        <v/>
      </c>
      <c r="AS51" s="83" t="str">
        <f t="shared" si="10"/>
        <v/>
      </c>
      <c r="AT51" s="90" t="str">
        <f t="shared" si="11"/>
        <v/>
      </c>
      <c r="AU51" s="90" t="str">
        <f t="shared" si="12"/>
        <v/>
      </c>
      <c r="AV51" s="90">
        <f t="shared" si="13"/>
        <v>1900</v>
      </c>
      <c r="AW51" s="90">
        <f t="shared" si="14"/>
        <v>1</v>
      </c>
      <c r="AX51" s="90">
        <f t="shared" si="15"/>
        <v>0</v>
      </c>
      <c r="AY51" s="83" t="str">
        <f>IF(ISERROR(VLOOKUP(AQ51,DATE!$P$10:$AI$99,$AY$6,FALSE)),"",VLOOKUP(AQ51,DATE!$P$10:$AI$99,$AY$6,FALSE))</f>
        <v/>
      </c>
      <c r="AZ51" s="83" t="str">
        <f>IF(ISERROR(VLOOKUP(AQ51,DATE!$P$10:$AI$99,$AZ$6,FALSE)),"",VLOOKUP(AQ51,DATE!$P$10:$AI$99,$AZ$6,FALSE))</f>
        <v/>
      </c>
      <c r="BA51" s="83" t="str">
        <f>IF(ISERROR(VLOOKUP(AQ51,DATE!$P$10:$AI$99,$AZ$6+1,FALSE)),"",VLOOKUP(AQ51,DATE!$P$10:$AI$99,$AZ$6+1,FALSE))</f>
        <v/>
      </c>
      <c r="BB51" s="83" t="str">
        <f>IF(ISERROR(VLOOKUP(AQ51,DATE!$P$10:$AI$99,$AZ$6+2,FALSE)),"",VLOOKUP(AQ51,DATE!$P$10:$AI$99,$AZ$6+2,FALSE))</f>
        <v/>
      </c>
    </row>
    <row r="52" spans="1:54" ht="18.75" x14ac:dyDescent="0.4">
      <c r="A52" s="103">
        <v>39</v>
      </c>
      <c r="B52" s="143"/>
      <c r="C52" s="144"/>
      <c r="D52" s="143"/>
      <c r="E52" s="143"/>
      <c r="F52" s="143"/>
      <c r="G52" s="143"/>
      <c r="H52" s="145"/>
      <c r="I52" s="144"/>
      <c r="J52" s="144"/>
      <c r="K52" s="146"/>
      <c r="L52" s="145"/>
      <c r="M52" s="147"/>
      <c r="N52" s="147"/>
      <c r="O52" s="147"/>
      <c r="P52" s="147"/>
      <c r="Q52" s="147"/>
      <c r="R52" s="147"/>
      <c r="S52" s="147"/>
      <c r="T52" s="157"/>
      <c r="U52" s="147"/>
      <c r="V52" s="147"/>
      <c r="W52" s="147"/>
      <c r="X52" s="144"/>
      <c r="Y52" s="163"/>
      <c r="Z52" s="178" t="str">
        <f>IF(Y52="","",IF(AR52="Err","種目間違い",VLOOKUP(Y52,DATE!$G$11:$J$17,2,FALSE)))</f>
        <v/>
      </c>
      <c r="AA52" s="179"/>
      <c r="AB52" s="180" t="str">
        <f>IF(Y52="","",IF(AR52="Err","種目間違い",VLOOKUP(Y52,DATE!$G$11:$J$17,3,FALSE)))</f>
        <v/>
      </c>
      <c r="AC52" s="179"/>
      <c r="AD52" s="181" t="str">
        <f>IF(Y52="","",IF(AR52="Err","種目間違い",VLOOKUP(Y52,DATE!$G$11:$J$17,4,FALSE)))</f>
        <v/>
      </c>
      <c r="AE52" s="179"/>
      <c r="AH52" s="70">
        <f t="shared" si="1"/>
        <v>0</v>
      </c>
      <c r="AI52" s="70">
        <f t="shared" si="2"/>
        <v>0</v>
      </c>
      <c r="AJ52" s="70">
        <f t="shared" si="3"/>
        <v>0</v>
      </c>
      <c r="AK52" s="70">
        <f t="shared" si="4"/>
        <v>0</v>
      </c>
      <c r="AL52" s="70">
        <f t="shared" si="5"/>
        <v>0</v>
      </c>
      <c r="AM52" s="70">
        <f t="shared" si="6"/>
        <v>0</v>
      </c>
      <c r="AN52" s="70">
        <f t="shared" si="7"/>
        <v>0</v>
      </c>
      <c r="AO52" s="70" t="str">
        <f>IF(ISERROR(VLOOKUP(AN52,DATE!$B$10:$C$17,2,FALSE)),"",VLOOKUP(AN52,DATE!$B$10:$C$17,2,FALSE))</f>
        <v/>
      </c>
      <c r="AP52" s="90"/>
      <c r="AQ52" s="169" t="str">
        <f t="shared" si="8"/>
        <v/>
      </c>
      <c r="AR52" s="90" t="str">
        <f t="shared" si="9"/>
        <v/>
      </c>
      <c r="AS52" s="83" t="str">
        <f t="shared" si="10"/>
        <v/>
      </c>
      <c r="AT52" s="90" t="str">
        <f t="shared" si="11"/>
        <v/>
      </c>
      <c r="AU52" s="90" t="str">
        <f t="shared" si="12"/>
        <v/>
      </c>
      <c r="AV52" s="90">
        <f t="shared" si="13"/>
        <v>1900</v>
      </c>
      <c r="AW52" s="90">
        <f t="shared" si="14"/>
        <v>1</v>
      </c>
      <c r="AX52" s="90">
        <f t="shared" si="15"/>
        <v>0</v>
      </c>
      <c r="AY52" s="83" t="str">
        <f>IF(ISERROR(VLOOKUP(AQ52,DATE!$P$10:$AI$99,$AY$6,FALSE)),"",VLOOKUP(AQ52,DATE!$P$10:$AI$99,$AY$6,FALSE))</f>
        <v/>
      </c>
      <c r="AZ52" s="83" t="str">
        <f>IF(ISERROR(VLOOKUP(AQ52,DATE!$P$10:$AI$99,$AZ$6,FALSE)),"",VLOOKUP(AQ52,DATE!$P$10:$AI$99,$AZ$6,FALSE))</f>
        <v/>
      </c>
      <c r="BA52" s="83" t="str">
        <f>IF(ISERROR(VLOOKUP(AQ52,DATE!$P$10:$AI$99,$AZ$6+1,FALSE)),"",VLOOKUP(AQ52,DATE!$P$10:$AI$99,$AZ$6+1,FALSE))</f>
        <v/>
      </c>
      <c r="BB52" s="83" t="str">
        <f>IF(ISERROR(VLOOKUP(AQ52,DATE!$P$10:$AI$99,$AZ$6+2,FALSE)),"",VLOOKUP(AQ52,DATE!$P$10:$AI$99,$AZ$6+2,FALSE))</f>
        <v/>
      </c>
    </row>
    <row r="53" spans="1:54" ht="18.75" x14ac:dyDescent="0.4">
      <c r="A53" s="104">
        <v>40</v>
      </c>
      <c r="B53" s="148"/>
      <c r="C53" s="149"/>
      <c r="D53" s="148"/>
      <c r="E53" s="148"/>
      <c r="F53" s="148"/>
      <c r="G53" s="148"/>
      <c r="H53" s="150"/>
      <c r="I53" s="149"/>
      <c r="J53" s="149"/>
      <c r="K53" s="151"/>
      <c r="L53" s="150"/>
      <c r="M53" s="152"/>
      <c r="N53" s="152"/>
      <c r="O53" s="152"/>
      <c r="P53" s="152"/>
      <c r="Q53" s="152"/>
      <c r="R53" s="152"/>
      <c r="S53" s="152"/>
      <c r="T53" s="158"/>
      <c r="U53" s="152"/>
      <c r="V53" s="152"/>
      <c r="W53" s="152"/>
      <c r="X53" s="149"/>
      <c r="Y53" s="164"/>
      <c r="Z53" s="182" t="str">
        <f>IF(Y53="","",IF(AR53="Err","種目間違い",VLOOKUP(Y53,DATE!$G$11:$J$17,2,FALSE)))</f>
        <v/>
      </c>
      <c r="AA53" s="183"/>
      <c r="AB53" s="184" t="str">
        <f>IF(Y53="","",IF(AR53="Err","種目間違い",VLOOKUP(Y53,DATE!$G$11:$J$17,3,FALSE)))</f>
        <v/>
      </c>
      <c r="AC53" s="183"/>
      <c r="AD53" s="185" t="str">
        <f>IF(Y53="","",IF(AR53="Err","種目間違い",VLOOKUP(Y53,DATE!$G$11:$J$17,4,FALSE)))</f>
        <v/>
      </c>
      <c r="AE53" s="183"/>
      <c r="AH53" s="70">
        <f t="shared" si="1"/>
        <v>0</v>
      </c>
      <c r="AI53" s="70">
        <f t="shared" si="2"/>
        <v>0</v>
      </c>
      <c r="AJ53" s="70">
        <f t="shared" si="3"/>
        <v>0</v>
      </c>
      <c r="AK53" s="70">
        <f t="shared" si="4"/>
        <v>0</v>
      </c>
      <c r="AL53" s="70">
        <f t="shared" si="5"/>
        <v>0</v>
      </c>
      <c r="AM53" s="70">
        <f t="shared" si="6"/>
        <v>0</v>
      </c>
      <c r="AN53" s="70">
        <f t="shared" si="7"/>
        <v>0</v>
      </c>
      <c r="AO53" s="70" t="str">
        <f>IF(ISERROR(VLOOKUP(AN53,DATE!$B$10:$C$17,2,FALSE)),"",VLOOKUP(AN53,DATE!$B$10:$C$17,2,FALSE))</f>
        <v/>
      </c>
      <c r="AP53" s="90"/>
      <c r="AQ53" s="169" t="str">
        <f t="shared" si="8"/>
        <v/>
      </c>
      <c r="AR53" s="90" t="str">
        <f t="shared" si="9"/>
        <v/>
      </c>
      <c r="AS53" s="83" t="str">
        <f t="shared" si="10"/>
        <v/>
      </c>
      <c r="AT53" s="90" t="str">
        <f t="shared" si="11"/>
        <v/>
      </c>
      <c r="AU53" s="90" t="str">
        <f t="shared" si="12"/>
        <v/>
      </c>
      <c r="AV53" s="90">
        <f t="shared" si="13"/>
        <v>1900</v>
      </c>
      <c r="AW53" s="90">
        <f t="shared" si="14"/>
        <v>1</v>
      </c>
      <c r="AX53" s="90">
        <f t="shared" si="15"/>
        <v>0</v>
      </c>
      <c r="AY53" s="83" t="str">
        <f>IF(ISERROR(VLOOKUP(AQ53,DATE!$P$10:$AI$99,$AY$6,FALSE)),"",VLOOKUP(AQ53,DATE!$P$10:$AI$99,$AY$6,FALSE))</f>
        <v/>
      </c>
      <c r="AZ53" s="83" t="str">
        <f>IF(ISERROR(VLOOKUP(AQ53,DATE!$P$10:$AI$99,$AZ$6,FALSE)),"",VLOOKUP(AQ53,DATE!$P$10:$AI$99,$AZ$6,FALSE))</f>
        <v/>
      </c>
      <c r="BA53" s="83" t="str">
        <f>IF(ISERROR(VLOOKUP(AQ53,DATE!$P$10:$AI$99,$AZ$6+1,FALSE)),"",VLOOKUP(AQ53,DATE!$P$10:$AI$99,$AZ$6+1,FALSE))</f>
        <v/>
      </c>
      <c r="BB53" s="83" t="str">
        <f>IF(ISERROR(VLOOKUP(AQ53,DATE!$P$10:$AI$99,$AZ$6+2,FALSE)),"",VLOOKUP(AQ53,DATE!$P$10:$AI$99,$AZ$6+2,FALSE))</f>
        <v/>
      </c>
    </row>
    <row r="54" spans="1:54" ht="18.75" x14ac:dyDescent="0.4">
      <c r="A54" s="103">
        <v>41</v>
      </c>
      <c r="B54" s="143"/>
      <c r="C54" s="144"/>
      <c r="D54" s="143"/>
      <c r="E54" s="143"/>
      <c r="F54" s="143"/>
      <c r="G54" s="143"/>
      <c r="H54" s="145"/>
      <c r="I54" s="144"/>
      <c r="J54" s="144"/>
      <c r="K54" s="141"/>
      <c r="L54" s="145"/>
      <c r="M54" s="147"/>
      <c r="N54" s="147"/>
      <c r="O54" s="147"/>
      <c r="P54" s="147"/>
      <c r="Q54" s="147"/>
      <c r="R54" s="147"/>
      <c r="S54" s="147"/>
      <c r="T54" s="157"/>
      <c r="U54" s="147"/>
      <c r="V54" s="147"/>
      <c r="W54" s="147"/>
      <c r="X54" s="144"/>
      <c r="Y54" s="162"/>
      <c r="Z54" s="186" t="str">
        <f>IF(Y54="","",IF(AR54="Err","種目間違い",VLOOKUP(Y54,DATE!$G$11:$J$17,2,FALSE)))</f>
        <v/>
      </c>
      <c r="AA54" s="175"/>
      <c r="AB54" s="187" t="str">
        <f>IF(Y54="","",IF(AR54="Err","種目間違い",VLOOKUP(Y54,DATE!$G$11:$J$17,3,FALSE)))</f>
        <v/>
      </c>
      <c r="AC54" s="175"/>
      <c r="AD54" s="188" t="str">
        <f>IF(Y54="","",IF(AR54="Err","種目間違い",VLOOKUP(Y54,DATE!$G$11:$J$17,4,FALSE)))</f>
        <v/>
      </c>
      <c r="AE54" s="175"/>
      <c r="AH54" s="70">
        <f t="shared" si="1"/>
        <v>0</v>
      </c>
      <c r="AI54" s="70">
        <f t="shared" si="2"/>
        <v>0</v>
      </c>
      <c r="AJ54" s="70">
        <f t="shared" si="3"/>
        <v>0</v>
      </c>
      <c r="AK54" s="70">
        <f t="shared" si="4"/>
        <v>0</v>
      </c>
      <c r="AL54" s="70">
        <f t="shared" si="5"/>
        <v>0</v>
      </c>
      <c r="AM54" s="70">
        <f t="shared" si="6"/>
        <v>0</v>
      </c>
      <c r="AN54" s="70">
        <f t="shared" si="7"/>
        <v>0</v>
      </c>
      <c r="AO54" s="70" t="str">
        <f>IF(ISERROR(VLOOKUP(AN54,DATE!$B$10:$C$17,2,FALSE)),"",VLOOKUP(AN54,DATE!$B$10:$C$17,2,FALSE))</f>
        <v/>
      </c>
      <c r="AP54" s="90"/>
      <c r="AQ54" s="169" t="str">
        <f t="shared" si="8"/>
        <v/>
      </c>
      <c r="AR54" s="90" t="str">
        <f t="shared" si="9"/>
        <v/>
      </c>
      <c r="AS54" s="83" t="str">
        <f t="shared" si="10"/>
        <v/>
      </c>
      <c r="AT54" s="90" t="str">
        <f t="shared" si="11"/>
        <v/>
      </c>
      <c r="AU54" s="90" t="str">
        <f t="shared" si="12"/>
        <v/>
      </c>
      <c r="AV54" s="90">
        <f t="shared" si="13"/>
        <v>1900</v>
      </c>
      <c r="AW54" s="90">
        <f t="shared" si="14"/>
        <v>1</v>
      </c>
      <c r="AX54" s="90">
        <f t="shared" si="15"/>
        <v>0</v>
      </c>
      <c r="AY54" s="83" t="str">
        <f>IF(ISERROR(VLOOKUP(AQ54,DATE!$P$10:$AI$99,$AY$6,FALSE)),"",VLOOKUP(AQ54,DATE!$P$10:$AI$99,$AY$6,FALSE))</f>
        <v/>
      </c>
      <c r="AZ54" s="83" t="str">
        <f>IF(ISERROR(VLOOKUP(AQ54,DATE!$P$10:$AI$99,$AZ$6,FALSE)),"",VLOOKUP(AQ54,DATE!$P$10:$AI$99,$AZ$6,FALSE))</f>
        <v/>
      </c>
      <c r="BA54" s="83" t="str">
        <f>IF(ISERROR(VLOOKUP(AQ54,DATE!$P$10:$AI$99,$AZ$6+1,FALSE)),"",VLOOKUP(AQ54,DATE!$P$10:$AI$99,$AZ$6+1,FALSE))</f>
        <v/>
      </c>
      <c r="BB54" s="83" t="str">
        <f>IF(ISERROR(VLOOKUP(AQ54,DATE!$P$10:$AI$99,$AZ$6+2,FALSE)),"",VLOOKUP(AQ54,DATE!$P$10:$AI$99,$AZ$6+2,FALSE))</f>
        <v/>
      </c>
    </row>
    <row r="55" spans="1:54" ht="18.75" x14ac:dyDescent="0.4">
      <c r="A55" s="103">
        <v>42</v>
      </c>
      <c r="B55" s="143"/>
      <c r="C55" s="144"/>
      <c r="D55" s="143"/>
      <c r="E55" s="143"/>
      <c r="F55" s="143"/>
      <c r="G55" s="143"/>
      <c r="H55" s="145"/>
      <c r="I55" s="144"/>
      <c r="J55" s="144"/>
      <c r="K55" s="146"/>
      <c r="L55" s="145"/>
      <c r="M55" s="147"/>
      <c r="N55" s="147"/>
      <c r="O55" s="147"/>
      <c r="P55" s="147"/>
      <c r="Q55" s="147"/>
      <c r="R55" s="147"/>
      <c r="S55" s="147"/>
      <c r="T55" s="157"/>
      <c r="U55" s="147"/>
      <c r="V55" s="147"/>
      <c r="W55" s="147"/>
      <c r="X55" s="144"/>
      <c r="Y55" s="163"/>
      <c r="Z55" s="178" t="str">
        <f>IF(Y55="","",IF(AR55="Err","種目間違い",VLOOKUP(Y55,DATE!$G$11:$J$17,2,FALSE)))</f>
        <v/>
      </c>
      <c r="AA55" s="179"/>
      <c r="AB55" s="180" t="str">
        <f>IF(Y55="","",IF(AR55="Err","種目間違い",VLOOKUP(Y55,DATE!$G$11:$J$17,3,FALSE)))</f>
        <v/>
      </c>
      <c r="AC55" s="179"/>
      <c r="AD55" s="181" t="str">
        <f>IF(Y55="","",IF(AR55="Err","種目間違い",VLOOKUP(Y55,DATE!$G$11:$J$17,4,FALSE)))</f>
        <v/>
      </c>
      <c r="AE55" s="179"/>
      <c r="AH55" s="70">
        <f t="shared" si="1"/>
        <v>0</v>
      </c>
      <c r="AI55" s="70">
        <f t="shared" si="2"/>
        <v>0</v>
      </c>
      <c r="AJ55" s="70">
        <f t="shared" si="3"/>
        <v>0</v>
      </c>
      <c r="AK55" s="70">
        <f t="shared" si="4"/>
        <v>0</v>
      </c>
      <c r="AL55" s="70">
        <f t="shared" si="5"/>
        <v>0</v>
      </c>
      <c r="AM55" s="70">
        <f t="shared" si="6"/>
        <v>0</v>
      </c>
      <c r="AN55" s="70">
        <f t="shared" si="7"/>
        <v>0</v>
      </c>
      <c r="AO55" s="70" t="str">
        <f>IF(ISERROR(VLOOKUP(AN55,DATE!$B$10:$C$17,2,FALSE)),"",VLOOKUP(AN55,DATE!$B$10:$C$17,2,FALSE))</f>
        <v/>
      </c>
      <c r="AP55" s="90"/>
      <c r="AQ55" s="169" t="str">
        <f t="shared" si="8"/>
        <v/>
      </c>
      <c r="AR55" s="90" t="str">
        <f t="shared" si="9"/>
        <v/>
      </c>
      <c r="AS55" s="83" t="str">
        <f t="shared" si="10"/>
        <v/>
      </c>
      <c r="AT55" s="90" t="str">
        <f t="shared" si="11"/>
        <v/>
      </c>
      <c r="AU55" s="90" t="str">
        <f t="shared" si="12"/>
        <v/>
      </c>
      <c r="AV55" s="90">
        <f t="shared" si="13"/>
        <v>1900</v>
      </c>
      <c r="AW55" s="90">
        <f t="shared" si="14"/>
        <v>1</v>
      </c>
      <c r="AX55" s="90">
        <f t="shared" si="15"/>
        <v>0</v>
      </c>
      <c r="AY55" s="83" t="str">
        <f>IF(ISERROR(VLOOKUP(AQ55,DATE!$P$10:$AI$99,$AY$6,FALSE)),"",VLOOKUP(AQ55,DATE!$P$10:$AI$99,$AY$6,FALSE))</f>
        <v/>
      </c>
      <c r="AZ55" s="83" t="str">
        <f>IF(ISERROR(VLOOKUP(AQ55,DATE!$P$10:$AI$99,$AZ$6,FALSE)),"",VLOOKUP(AQ55,DATE!$P$10:$AI$99,$AZ$6,FALSE))</f>
        <v/>
      </c>
      <c r="BA55" s="83" t="str">
        <f>IF(ISERROR(VLOOKUP(AQ55,DATE!$P$10:$AI$99,$AZ$6+1,FALSE)),"",VLOOKUP(AQ55,DATE!$P$10:$AI$99,$AZ$6+1,FALSE))</f>
        <v/>
      </c>
      <c r="BB55" s="83" t="str">
        <f>IF(ISERROR(VLOOKUP(AQ55,DATE!$P$10:$AI$99,$AZ$6+2,FALSE)),"",VLOOKUP(AQ55,DATE!$P$10:$AI$99,$AZ$6+2,FALSE))</f>
        <v/>
      </c>
    </row>
    <row r="56" spans="1:54" ht="18.75" x14ac:dyDescent="0.4">
      <c r="A56" s="103">
        <v>43</v>
      </c>
      <c r="B56" s="143"/>
      <c r="C56" s="144"/>
      <c r="D56" s="143"/>
      <c r="E56" s="143"/>
      <c r="F56" s="143"/>
      <c r="G56" s="143"/>
      <c r="H56" s="145"/>
      <c r="I56" s="144"/>
      <c r="J56" s="144"/>
      <c r="K56" s="146"/>
      <c r="L56" s="145"/>
      <c r="M56" s="147"/>
      <c r="N56" s="147"/>
      <c r="O56" s="147"/>
      <c r="P56" s="147"/>
      <c r="Q56" s="147"/>
      <c r="R56" s="147"/>
      <c r="S56" s="147"/>
      <c r="T56" s="157"/>
      <c r="U56" s="147"/>
      <c r="V56" s="147"/>
      <c r="W56" s="147"/>
      <c r="X56" s="144"/>
      <c r="Y56" s="163"/>
      <c r="Z56" s="178" t="str">
        <f>IF(Y56="","",IF(AR56="Err","種目間違い",VLOOKUP(Y56,DATE!$G$11:$J$17,2,FALSE)))</f>
        <v/>
      </c>
      <c r="AA56" s="179"/>
      <c r="AB56" s="180" t="str">
        <f>IF(Y56="","",IF(AR56="Err","種目間違い",VLOOKUP(Y56,DATE!$G$11:$J$17,3,FALSE)))</f>
        <v/>
      </c>
      <c r="AC56" s="179"/>
      <c r="AD56" s="181" t="str">
        <f>IF(Y56="","",IF(AR56="Err","種目間違い",VLOOKUP(Y56,DATE!$G$11:$J$17,4,FALSE)))</f>
        <v/>
      </c>
      <c r="AE56" s="179"/>
      <c r="AH56" s="70">
        <f t="shared" si="1"/>
        <v>0</v>
      </c>
      <c r="AI56" s="70">
        <f t="shared" si="2"/>
        <v>0</v>
      </c>
      <c r="AJ56" s="70">
        <f t="shared" si="3"/>
        <v>0</v>
      </c>
      <c r="AK56" s="70">
        <f t="shared" si="4"/>
        <v>0</v>
      </c>
      <c r="AL56" s="70">
        <f t="shared" si="5"/>
        <v>0</v>
      </c>
      <c r="AM56" s="70">
        <f t="shared" si="6"/>
        <v>0</v>
      </c>
      <c r="AN56" s="70">
        <f t="shared" si="7"/>
        <v>0</v>
      </c>
      <c r="AO56" s="70" t="str">
        <f>IF(ISERROR(VLOOKUP(AN56,DATE!$B$10:$C$17,2,FALSE)),"",VLOOKUP(AN56,DATE!$B$10:$C$17,2,FALSE))</f>
        <v/>
      </c>
      <c r="AP56" s="90"/>
      <c r="AQ56" s="169" t="str">
        <f t="shared" si="8"/>
        <v/>
      </c>
      <c r="AR56" s="90" t="str">
        <f t="shared" si="9"/>
        <v/>
      </c>
      <c r="AS56" s="83" t="str">
        <f t="shared" si="10"/>
        <v/>
      </c>
      <c r="AT56" s="90" t="str">
        <f t="shared" si="11"/>
        <v/>
      </c>
      <c r="AU56" s="90" t="str">
        <f t="shared" si="12"/>
        <v/>
      </c>
      <c r="AV56" s="90">
        <f t="shared" si="13"/>
        <v>1900</v>
      </c>
      <c r="AW56" s="90">
        <f t="shared" si="14"/>
        <v>1</v>
      </c>
      <c r="AX56" s="90">
        <f t="shared" si="15"/>
        <v>0</v>
      </c>
      <c r="AY56" s="83" t="str">
        <f>IF(ISERROR(VLOOKUP(AQ56,DATE!$P$10:$AI$99,$AY$6,FALSE)),"",VLOOKUP(AQ56,DATE!$P$10:$AI$99,$AY$6,FALSE))</f>
        <v/>
      </c>
      <c r="AZ56" s="83" t="str">
        <f>IF(ISERROR(VLOOKUP(AQ56,DATE!$P$10:$AI$99,$AZ$6,FALSE)),"",VLOOKUP(AQ56,DATE!$P$10:$AI$99,$AZ$6,FALSE))</f>
        <v/>
      </c>
      <c r="BA56" s="83" t="str">
        <f>IF(ISERROR(VLOOKUP(AQ56,DATE!$P$10:$AI$99,$AZ$6+1,FALSE)),"",VLOOKUP(AQ56,DATE!$P$10:$AI$99,$AZ$6+1,FALSE))</f>
        <v/>
      </c>
      <c r="BB56" s="83" t="str">
        <f>IF(ISERROR(VLOOKUP(AQ56,DATE!$P$10:$AI$99,$AZ$6+2,FALSE)),"",VLOOKUP(AQ56,DATE!$P$10:$AI$99,$AZ$6+2,FALSE))</f>
        <v/>
      </c>
    </row>
    <row r="57" spans="1:54" ht="18.75" x14ac:dyDescent="0.4">
      <c r="A57" s="103">
        <v>44</v>
      </c>
      <c r="B57" s="143"/>
      <c r="C57" s="144"/>
      <c r="D57" s="143"/>
      <c r="E57" s="143"/>
      <c r="F57" s="143"/>
      <c r="G57" s="143"/>
      <c r="H57" s="145"/>
      <c r="I57" s="144"/>
      <c r="J57" s="144"/>
      <c r="K57" s="146"/>
      <c r="L57" s="145"/>
      <c r="M57" s="147"/>
      <c r="N57" s="147"/>
      <c r="O57" s="147"/>
      <c r="P57" s="147"/>
      <c r="Q57" s="147"/>
      <c r="R57" s="147"/>
      <c r="S57" s="147"/>
      <c r="T57" s="157"/>
      <c r="U57" s="147"/>
      <c r="V57" s="147"/>
      <c r="W57" s="147"/>
      <c r="X57" s="144"/>
      <c r="Y57" s="163"/>
      <c r="Z57" s="178" t="str">
        <f>IF(Y57="","",IF(AR57="Err","種目間違い",VLOOKUP(Y57,DATE!$G$11:$J$17,2,FALSE)))</f>
        <v/>
      </c>
      <c r="AA57" s="179"/>
      <c r="AB57" s="180" t="str">
        <f>IF(Y57="","",IF(AR57="Err","種目間違い",VLOOKUP(Y57,DATE!$G$11:$J$17,3,FALSE)))</f>
        <v/>
      </c>
      <c r="AC57" s="179"/>
      <c r="AD57" s="181" t="str">
        <f>IF(Y57="","",IF(AR57="Err","種目間違い",VLOOKUP(Y57,DATE!$G$11:$J$17,4,FALSE)))</f>
        <v/>
      </c>
      <c r="AE57" s="179"/>
      <c r="AH57" s="70">
        <f t="shared" si="1"/>
        <v>0</v>
      </c>
      <c r="AI57" s="70">
        <f t="shared" si="2"/>
        <v>0</v>
      </c>
      <c r="AJ57" s="70">
        <f t="shared" si="3"/>
        <v>0</v>
      </c>
      <c r="AK57" s="70">
        <f t="shared" si="4"/>
        <v>0</v>
      </c>
      <c r="AL57" s="70">
        <f t="shared" si="5"/>
        <v>0</v>
      </c>
      <c r="AM57" s="70">
        <f t="shared" si="6"/>
        <v>0</v>
      </c>
      <c r="AN57" s="70">
        <f t="shared" si="7"/>
        <v>0</v>
      </c>
      <c r="AO57" s="70" t="str">
        <f>IF(ISERROR(VLOOKUP(AN57,DATE!$B$10:$C$17,2,FALSE)),"",VLOOKUP(AN57,DATE!$B$10:$C$17,2,FALSE))</f>
        <v/>
      </c>
      <c r="AP57" s="90"/>
      <c r="AQ57" s="169" t="str">
        <f t="shared" si="8"/>
        <v/>
      </c>
      <c r="AR57" s="90" t="str">
        <f t="shared" si="9"/>
        <v/>
      </c>
      <c r="AS57" s="83" t="str">
        <f t="shared" si="10"/>
        <v/>
      </c>
      <c r="AT57" s="90" t="str">
        <f t="shared" si="11"/>
        <v/>
      </c>
      <c r="AU57" s="90" t="str">
        <f t="shared" si="12"/>
        <v/>
      </c>
      <c r="AV57" s="90">
        <f t="shared" si="13"/>
        <v>1900</v>
      </c>
      <c r="AW57" s="90">
        <f t="shared" si="14"/>
        <v>1</v>
      </c>
      <c r="AX57" s="90">
        <f t="shared" si="15"/>
        <v>0</v>
      </c>
      <c r="AY57" s="83" t="str">
        <f>IF(ISERROR(VLOOKUP(AQ57,DATE!$P$10:$AI$99,$AY$6,FALSE)),"",VLOOKUP(AQ57,DATE!$P$10:$AI$99,$AY$6,FALSE))</f>
        <v/>
      </c>
      <c r="AZ57" s="83" t="str">
        <f>IF(ISERROR(VLOOKUP(AQ57,DATE!$P$10:$AI$99,$AZ$6,FALSE)),"",VLOOKUP(AQ57,DATE!$P$10:$AI$99,$AZ$6,FALSE))</f>
        <v/>
      </c>
      <c r="BA57" s="83" t="str">
        <f>IF(ISERROR(VLOOKUP(AQ57,DATE!$P$10:$AI$99,$AZ$6+1,FALSE)),"",VLOOKUP(AQ57,DATE!$P$10:$AI$99,$AZ$6+1,FALSE))</f>
        <v/>
      </c>
      <c r="BB57" s="83" t="str">
        <f>IF(ISERROR(VLOOKUP(AQ57,DATE!$P$10:$AI$99,$AZ$6+2,FALSE)),"",VLOOKUP(AQ57,DATE!$P$10:$AI$99,$AZ$6+2,FALSE))</f>
        <v/>
      </c>
    </row>
    <row r="58" spans="1:54" ht="18.75" x14ac:dyDescent="0.4">
      <c r="A58" s="104">
        <v>45</v>
      </c>
      <c r="B58" s="148"/>
      <c r="C58" s="149"/>
      <c r="D58" s="148"/>
      <c r="E58" s="148"/>
      <c r="F58" s="148"/>
      <c r="G58" s="148"/>
      <c r="H58" s="150"/>
      <c r="I58" s="149"/>
      <c r="J58" s="149"/>
      <c r="K58" s="151"/>
      <c r="L58" s="150"/>
      <c r="M58" s="152"/>
      <c r="N58" s="152"/>
      <c r="O58" s="152"/>
      <c r="P58" s="152"/>
      <c r="Q58" s="152"/>
      <c r="R58" s="152"/>
      <c r="S58" s="152"/>
      <c r="T58" s="158"/>
      <c r="U58" s="152"/>
      <c r="V58" s="152"/>
      <c r="W58" s="152"/>
      <c r="X58" s="149"/>
      <c r="Y58" s="164"/>
      <c r="Z58" s="182" t="str">
        <f>IF(Y58="","",IF(AR58="Err","種目間違い",VLOOKUP(Y58,DATE!$G$11:$J$17,2,FALSE)))</f>
        <v/>
      </c>
      <c r="AA58" s="183"/>
      <c r="AB58" s="184" t="str">
        <f>IF(Y58="","",IF(AR58="Err","種目間違い",VLOOKUP(Y58,DATE!$G$11:$J$17,3,FALSE)))</f>
        <v/>
      </c>
      <c r="AC58" s="183"/>
      <c r="AD58" s="185" t="str">
        <f>IF(Y58="","",IF(AR58="Err","種目間違い",VLOOKUP(Y58,DATE!$G$11:$J$17,4,FALSE)))</f>
        <v/>
      </c>
      <c r="AE58" s="183"/>
      <c r="AH58" s="70">
        <f t="shared" si="1"/>
        <v>0</v>
      </c>
      <c r="AI58" s="70">
        <f t="shared" si="2"/>
        <v>0</v>
      </c>
      <c r="AJ58" s="70">
        <f t="shared" si="3"/>
        <v>0</v>
      </c>
      <c r="AK58" s="70">
        <f t="shared" si="4"/>
        <v>0</v>
      </c>
      <c r="AL58" s="70">
        <f t="shared" si="5"/>
        <v>0</v>
      </c>
      <c r="AM58" s="70">
        <f t="shared" si="6"/>
        <v>0</v>
      </c>
      <c r="AN58" s="70">
        <f t="shared" si="7"/>
        <v>0</v>
      </c>
      <c r="AO58" s="70" t="str">
        <f>IF(ISERROR(VLOOKUP(AN58,DATE!$B$10:$C$17,2,FALSE)),"",VLOOKUP(AN58,DATE!$B$10:$C$17,2,FALSE))</f>
        <v/>
      </c>
      <c r="AP58" s="90"/>
      <c r="AQ58" s="169" t="str">
        <f t="shared" si="8"/>
        <v/>
      </c>
      <c r="AR58" s="90" t="str">
        <f t="shared" si="9"/>
        <v/>
      </c>
      <c r="AS58" s="83" t="str">
        <f t="shared" si="10"/>
        <v/>
      </c>
      <c r="AT58" s="90" t="str">
        <f t="shared" si="11"/>
        <v/>
      </c>
      <c r="AU58" s="90" t="str">
        <f t="shared" si="12"/>
        <v/>
      </c>
      <c r="AV58" s="90">
        <f t="shared" si="13"/>
        <v>1900</v>
      </c>
      <c r="AW58" s="90">
        <f t="shared" si="14"/>
        <v>1</v>
      </c>
      <c r="AX58" s="90">
        <f t="shared" si="15"/>
        <v>0</v>
      </c>
      <c r="AY58" s="83" t="str">
        <f>IF(ISERROR(VLOOKUP(AQ58,DATE!$P$10:$AI$99,$AY$6,FALSE)),"",VLOOKUP(AQ58,DATE!$P$10:$AI$99,$AY$6,FALSE))</f>
        <v/>
      </c>
      <c r="AZ58" s="83" t="str">
        <f>IF(ISERROR(VLOOKUP(AQ58,DATE!$P$10:$AI$99,$AZ$6,FALSE)),"",VLOOKUP(AQ58,DATE!$P$10:$AI$99,$AZ$6,FALSE))</f>
        <v/>
      </c>
      <c r="BA58" s="83" t="str">
        <f>IF(ISERROR(VLOOKUP(AQ58,DATE!$P$10:$AI$99,$AZ$6+1,FALSE)),"",VLOOKUP(AQ58,DATE!$P$10:$AI$99,$AZ$6+1,FALSE))</f>
        <v/>
      </c>
      <c r="BB58" s="83" t="str">
        <f>IF(ISERROR(VLOOKUP(AQ58,DATE!$P$10:$AI$99,$AZ$6+2,FALSE)),"",VLOOKUP(AQ58,DATE!$P$10:$AI$99,$AZ$6+2,FALSE))</f>
        <v/>
      </c>
    </row>
    <row r="59" spans="1:54" ht="18.75" x14ac:dyDescent="0.4">
      <c r="A59" s="103">
        <v>46</v>
      </c>
      <c r="B59" s="143"/>
      <c r="C59" s="144"/>
      <c r="D59" s="143"/>
      <c r="E59" s="143"/>
      <c r="F59" s="143"/>
      <c r="G59" s="143"/>
      <c r="H59" s="145"/>
      <c r="I59" s="144"/>
      <c r="J59" s="144"/>
      <c r="K59" s="141"/>
      <c r="L59" s="145"/>
      <c r="M59" s="147"/>
      <c r="N59" s="147"/>
      <c r="O59" s="147"/>
      <c r="P59" s="147"/>
      <c r="Q59" s="147"/>
      <c r="R59" s="147"/>
      <c r="S59" s="147"/>
      <c r="T59" s="157"/>
      <c r="U59" s="147"/>
      <c r="V59" s="147"/>
      <c r="W59" s="147"/>
      <c r="X59" s="144"/>
      <c r="Y59" s="162"/>
      <c r="Z59" s="186" t="str">
        <f>IF(Y59="","",IF(AR59="Err","種目間違い",VLOOKUP(Y59,DATE!$G$11:$J$17,2,FALSE)))</f>
        <v/>
      </c>
      <c r="AA59" s="175"/>
      <c r="AB59" s="187" t="str">
        <f>IF(Y59="","",IF(AR59="Err","種目間違い",VLOOKUP(Y59,DATE!$G$11:$J$17,3,FALSE)))</f>
        <v/>
      </c>
      <c r="AC59" s="175"/>
      <c r="AD59" s="188" t="str">
        <f>IF(Y59="","",IF(AR59="Err","種目間違い",VLOOKUP(Y59,DATE!$G$11:$J$17,4,FALSE)))</f>
        <v/>
      </c>
      <c r="AE59" s="175"/>
      <c r="AH59" s="70">
        <f t="shared" si="1"/>
        <v>0</v>
      </c>
      <c r="AI59" s="70">
        <f t="shared" si="2"/>
        <v>0</v>
      </c>
      <c r="AJ59" s="70">
        <f t="shared" si="3"/>
        <v>0</v>
      </c>
      <c r="AK59" s="70">
        <f t="shared" si="4"/>
        <v>0</v>
      </c>
      <c r="AL59" s="70">
        <f t="shared" si="5"/>
        <v>0</v>
      </c>
      <c r="AM59" s="70">
        <f t="shared" si="6"/>
        <v>0</v>
      </c>
      <c r="AN59" s="70">
        <f t="shared" si="7"/>
        <v>0</v>
      </c>
      <c r="AO59" s="70" t="str">
        <f>IF(ISERROR(VLOOKUP(AN59,DATE!$B$10:$C$17,2,FALSE)),"",VLOOKUP(AN59,DATE!$B$10:$C$17,2,FALSE))</f>
        <v/>
      </c>
      <c r="AP59" s="90"/>
      <c r="AQ59" s="169" t="str">
        <f t="shared" si="8"/>
        <v/>
      </c>
      <c r="AR59" s="90" t="str">
        <f t="shared" si="9"/>
        <v/>
      </c>
      <c r="AS59" s="83" t="str">
        <f t="shared" si="10"/>
        <v/>
      </c>
      <c r="AT59" s="90" t="str">
        <f t="shared" si="11"/>
        <v/>
      </c>
      <c r="AU59" s="90" t="str">
        <f t="shared" si="12"/>
        <v/>
      </c>
      <c r="AV59" s="90">
        <f t="shared" si="13"/>
        <v>1900</v>
      </c>
      <c r="AW59" s="90">
        <f t="shared" si="14"/>
        <v>1</v>
      </c>
      <c r="AX59" s="90">
        <f t="shared" si="15"/>
        <v>0</v>
      </c>
      <c r="AY59" s="83" t="str">
        <f>IF(ISERROR(VLOOKUP(AQ59,DATE!$P$10:$AI$99,$AY$6,FALSE)),"",VLOOKUP(AQ59,DATE!$P$10:$AI$99,$AY$6,FALSE))</f>
        <v/>
      </c>
      <c r="AZ59" s="83" t="str">
        <f>IF(ISERROR(VLOOKUP(AQ59,DATE!$P$10:$AI$99,$AZ$6,FALSE)),"",VLOOKUP(AQ59,DATE!$P$10:$AI$99,$AZ$6,FALSE))</f>
        <v/>
      </c>
      <c r="BA59" s="83" t="str">
        <f>IF(ISERROR(VLOOKUP(AQ59,DATE!$P$10:$AI$99,$AZ$6+1,FALSE)),"",VLOOKUP(AQ59,DATE!$P$10:$AI$99,$AZ$6+1,FALSE))</f>
        <v/>
      </c>
      <c r="BB59" s="83" t="str">
        <f>IF(ISERROR(VLOOKUP(AQ59,DATE!$P$10:$AI$99,$AZ$6+2,FALSE)),"",VLOOKUP(AQ59,DATE!$P$10:$AI$99,$AZ$6+2,FALSE))</f>
        <v/>
      </c>
    </row>
    <row r="60" spans="1:54" ht="18.75" x14ac:dyDescent="0.4">
      <c r="A60" s="103">
        <v>47</v>
      </c>
      <c r="B60" s="143"/>
      <c r="C60" s="144"/>
      <c r="D60" s="143"/>
      <c r="E60" s="143"/>
      <c r="F60" s="143"/>
      <c r="G60" s="143"/>
      <c r="H60" s="145"/>
      <c r="I60" s="144"/>
      <c r="J60" s="144"/>
      <c r="K60" s="146"/>
      <c r="L60" s="145"/>
      <c r="M60" s="147"/>
      <c r="N60" s="147"/>
      <c r="O60" s="147"/>
      <c r="P60" s="147"/>
      <c r="Q60" s="147"/>
      <c r="R60" s="147"/>
      <c r="S60" s="147"/>
      <c r="T60" s="157"/>
      <c r="U60" s="147"/>
      <c r="V60" s="147"/>
      <c r="W60" s="147"/>
      <c r="X60" s="144"/>
      <c r="Y60" s="163"/>
      <c r="Z60" s="178" t="str">
        <f>IF(Y60="","",IF(AR60="Err","種目間違い",VLOOKUP(Y60,DATE!$G$11:$J$17,2,FALSE)))</f>
        <v/>
      </c>
      <c r="AA60" s="179"/>
      <c r="AB60" s="180" t="str">
        <f>IF(Y60="","",IF(AR60="Err","種目間違い",VLOOKUP(Y60,DATE!$G$11:$J$17,3,FALSE)))</f>
        <v/>
      </c>
      <c r="AC60" s="179"/>
      <c r="AD60" s="181" t="str">
        <f>IF(Y60="","",IF(AR60="Err","種目間違い",VLOOKUP(Y60,DATE!$G$11:$J$17,4,FALSE)))</f>
        <v/>
      </c>
      <c r="AE60" s="179"/>
      <c r="AH60" s="70">
        <f t="shared" si="1"/>
        <v>0</v>
      </c>
      <c r="AI60" s="70">
        <f t="shared" si="2"/>
        <v>0</v>
      </c>
      <c r="AJ60" s="70">
        <f t="shared" si="3"/>
        <v>0</v>
      </c>
      <c r="AK60" s="70">
        <f t="shared" si="4"/>
        <v>0</v>
      </c>
      <c r="AL60" s="70">
        <f t="shared" si="5"/>
        <v>0</v>
      </c>
      <c r="AM60" s="70">
        <f t="shared" si="6"/>
        <v>0</v>
      </c>
      <c r="AN60" s="70">
        <f t="shared" si="7"/>
        <v>0</v>
      </c>
      <c r="AO60" s="70" t="str">
        <f>IF(ISERROR(VLOOKUP(AN60,DATE!$B$10:$C$17,2,FALSE)),"",VLOOKUP(AN60,DATE!$B$10:$C$17,2,FALSE))</f>
        <v/>
      </c>
      <c r="AP60" s="90"/>
      <c r="AQ60" s="169" t="str">
        <f t="shared" si="8"/>
        <v/>
      </c>
      <c r="AR60" s="90" t="str">
        <f t="shared" si="9"/>
        <v/>
      </c>
      <c r="AS60" s="83" t="str">
        <f t="shared" si="10"/>
        <v/>
      </c>
      <c r="AT60" s="90" t="str">
        <f t="shared" si="11"/>
        <v/>
      </c>
      <c r="AU60" s="90" t="str">
        <f t="shared" si="12"/>
        <v/>
      </c>
      <c r="AV60" s="90">
        <f t="shared" si="13"/>
        <v>1900</v>
      </c>
      <c r="AW60" s="90">
        <f t="shared" si="14"/>
        <v>1</v>
      </c>
      <c r="AX60" s="90">
        <f t="shared" si="15"/>
        <v>0</v>
      </c>
      <c r="AY60" s="83" t="str">
        <f>IF(ISERROR(VLOOKUP(AQ60,DATE!$P$10:$AI$99,$AY$6,FALSE)),"",VLOOKUP(AQ60,DATE!$P$10:$AI$99,$AY$6,FALSE))</f>
        <v/>
      </c>
      <c r="AZ60" s="83" t="str">
        <f>IF(ISERROR(VLOOKUP(AQ60,DATE!$P$10:$AI$99,$AZ$6,FALSE)),"",VLOOKUP(AQ60,DATE!$P$10:$AI$99,$AZ$6,FALSE))</f>
        <v/>
      </c>
      <c r="BA60" s="83" t="str">
        <f>IF(ISERROR(VLOOKUP(AQ60,DATE!$P$10:$AI$99,$AZ$6+1,FALSE)),"",VLOOKUP(AQ60,DATE!$P$10:$AI$99,$AZ$6+1,FALSE))</f>
        <v/>
      </c>
      <c r="BB60" s="83" t="str">
        <f>IF(ISERROR(VLOOKUP(AQ60,DATE!$P$10:$AI$99,$AZ$6+2,FALSE)),"",VLOOKUP(AQ60,DATE!$P$10:$AI$99,$AZ$6+2,FALSE))</f>
        <v/>
      </c>
    </row>
    <row r="61" spans="1:54" ht="18.75" x14ac:dyDescent="0.4">
      <c r="A61" s="103">
        <v>48</v>
      </c>
      <c r="B61" s="143"/>
      <c r="C61" s="144"/>
      <c r="D61" s="143"/>
      <c r="E61" s="143"/>
      <c r="F61" s="143"/>
      <c r="G61" s="143"/>
      <c r="H61" s="145"/>
      <c r="I61" s="144"/>
      <c r="J61" s="144"/>
      <c r="K61" s="146"/>
      <c r="L61" s="145"/>
      <c r="M61" s="147"/>
      <c r="N61" s="147"/>
      <c r="O61" s="147"/>
      <c r="P61" s="147"/>
      <c r="Q61" s="147"/>
      <c r="R61" s="147"/>
      <c r="S61" s="147"/>
      <c r="T61" s="157"/>
      <c r="U61" s="147"/>
      <c r="V61" s="147"/>
      <c r="W61" s="147"/>
      <c r="X61" s="144"/>
      <c r="Y61" s="163"/>
      <c r="Z61" s="178" t="str">
        <f>IF(Y61="","",IF(AR61="Err","種目間違い",VLOOKUP(Y61,DATE!$G$11:$J$17,2,FALSE)))</f>
        <v/>
      </c>
      <c r="AA61" s="179"/>
      <c r="AB61" s="180" t="str">
        <f>IF(Y61="","",IF(AR61="Err","種目間違い",VLOOKUP(Y61,DATE!$G$11:$J$17,3,FALSE)))</f>
        <v/>
      </c>
      <c r="AC61" s="179"/>
      <c r="AD61" s="181" t="str">
        <f>IF(Y61="","",IF(AR61="Err","種目間違い",VLOOKUP(Y61,DATE!$G$11:$J$17,4,FALSE)))</f>
        <v/>
      </c>
      <c r="AE61" s="179"/>
      <c r="AH61" s="70">
        <f t="shared" si="1"/>
        <v>0</v>
      </c>
      <c r="AI61" s="70">
        <f t="shared" si="2"/>
        <v>0</v>
      </c>
      <c r="AJ61" s="70">
        <f t="shared" si="3"/>
        <v>0</v>
      </c>
      <c r="AK61" s="70">
        <f t="shared" si="4"/>
        <v>0</v>
      </c>
      <c r="AL61" s="70">
        <f t="shared" si="5"/>
        <v>0</v>
      </c>
      <c r="AM61" s="70">
        <f t="shared" si="6"/>
        <v>0</v>
      </c>
      <c r="AN61" s="70">
        <f t="shared" si="7"/>
        <v>0</v>
      </c>
      <c r="AO61" s="70" t="str">
        <f>IF(ISERROR(VLOOKUP(AN61,DATE!$B$10:$C$17,2,FALSE)),"",VLOOKUP(AN61,DATE!$B$10:$C$17,2,FALSE))</f>
        <v/>
      </c>
      <c r="AP61" s="90"/>
      <c r="AQ61" s="169" t="str">
        <f t="shared" si="8"/>
        <v/>
      </c>
      <c r="AR61" s="90" t="str">
        <f t="shared" si="9"/>
        <v/>
      </c>
      <c r="AS61" s="83" t="str">
        <f t="shared" si="10"/>
        <v/>
      </c>
      <c r="AT61" s="90" t="str">
        <f t="shared" si="11"/>
        <v/>
      </c>
      <c r="AU61" s="90" t="str">
        <f t="shared" si="12"/>
        <v/>
      </c>
      <c r="AV61" s="90">
        <f t="shared" si="13"/>
        <v>1900</v>
      </c>
      <c r="AW61" s="90">
        <f t="shared" si="14"/>
        <v>1</v>
      </c>
      <c r="AX61" s="90">
        <f t="shared" si="15"/>
        <v>0</v>
      </c>
      <c r="AY61" s="83" t="str">
        <f>IF(ISERROR(VLOOKUP(AQ61,DATE!$P$10:$AI$99,$AY$6,FALSE)),"",VLOOKUP(AQ61,DATE!$P$10:$AI$99,$AY$6,FALSE))</f>
        <v/>
      </c>
      <c r="AZ61" s="83" t="str">
        <f>IF(ISERROR(VLOOKUP(AQ61,DATE!$P$10:$AI$99,$AZ$6,FALSE)),"",VLOOKUP(AQ61,DATE!$P$10:$AI$99,$AZ$6,FALSE))</f>
        <v/>
      </c>
      <c r="BA61" s="83" t="str">
        <f>IF(ISERROR(VLOOKUP(AQ61,DATE!$P$10:$AI$99,$AZ$6+1,FALSE)),"",VLOOKUP(AQ61,DATE!$P$10:$AI$99,$AZ$6+1,FALSE))</f>
        <v/>
      </c>
      <c r="BB61" s="83" t="str">
        <f>IF(ISERROR(VLOOKUP(AQ61,DATE!$P$10:$AI$99,$AZ$6+2,FALSE)),"",VLOOKUP(AQ61,DATE!$P$10:$AI$99,$AZ$6+2,FALSE))</f>
        <v/>
      </c>
    </row>
    <row r="62" spans="1:54" ht="18.75" x14ac:dyDescent="0.4">
      <c r="A62" s="103">
        <v>49</v>
      </c>
      <c r="B62" s="143"/>
      <c r="C62" s="144"/>
      <c r="D62" s="143"/>
      <c r="E62" s="143"/>
      <c r="F62" s="143"/>
      <c r="G62" s="143"/>
      <c r="H62" s="145"/>
      <c r="I62" s="144"/>
      <c r="J62" s="144"/>
      <c r="K62" s="146"/>
      <c r="L62" s="145"/>
      <c r="M62" s="147"/>
      <c r="N62" s="147"/>
      <c r="O62" s="147"/>
      <c r="P62" s="147"/>
      <c r="Q62" s="147"/>
      <c r="R62" s="147"/>
      <c r="S62" s="147"/>
      <c r="T62" s="157"/>
      <c r="U62" s="147"/>
      <c r="V62" s="147"/>
      <c r="W62" s="147"/>
      <c r="X62" s="144"/>
      <c r="Y62" s="163"/>
      <c r="Z62" s="178" t="str">
        <f>IF(Y62="","",IF(AR62="Err","種目間違い",VLOOKUP(Y62,DATE!$G$11:$J$17,2,FALSE)))</f>
        <v/>
      </c>
      <c r="AA62" s="179"/>
      <c r="AB62" s="180" t="str">
        <f>IF(Y62="","",IF(AR62="Err","種目間違い",VLOOKUP(Y62,DATE!$G$11:$J$17,3,FALSE)))</f>
        <v/>
      </c>
      <c r="AC62" s="179"/>
      <c r="AD62" s="181" t="str">
        <f>IF(Y62="","",IF(AR62="Err","種目間違い",VLOOKUP(Y62,DATE!$G$11:$J$17,4,FALSE)))</f>
        <v/>
      </c>
      <c r="AE62" s="179"/>
      <c r="AH62" s="70">
        <f t="shared" si="1"/>
        <v>0</v>
      </c>
      <c r="AI62" s="70">
        <f t="shared" si="2"/>
        <v>0</v>
      </c>
      <c r="AJ62" s="70">
        <f t="shared" si="3"/>
        <v>0</v>
      </c>
      <c r="AK62" s="70">
        <f t="shared" si="4"/>
        <v>0</v>
      </c>
      <c r="AL62" s="70">
        <f t="shared" si="5"/>
        <v>0</v>
      </c>
      <c r="AM62" s="70">
        <f t="shared" si="6"/>
        <v>0</v>
      </c>
      <c r="AN62" s="70">
        <f t="shared" si="7"/>
        <v>0</v>
      </c>
      <c r="AO62" s="70" t="str">
        <f>IF(ISERROR(VLOOKUP(AN62,DATE!$B$10:$C$17,2,FALSE)),"",VLOOKUP(AN62,DATE!$B$10:$C$17,2,FALSE))</f>
        <v/>
      </c>
      <c r="AP62" s="90"/>
      <c r="AQ62" s="169" t="str">
        <f t="shared" si="8"/>
        <v/>
      </c>
      <c r="AR62" s="90" t="str">
        <f t="shared" si="9"/>
        <v/>
      </c>
      <c r="AS62" s="83" t="str">
        <f t="shared" si="10"/>
        <v/>
      </c>
      <c r="AT62" s="90" t="str">
        <f t="shared" si="11"/>
        <v/>
      </c>
      <c r="AU62" s="90" t="str">
        <f t="shared" si="12"/>
        <v/>
      </c>
      <c r="AV62" s="90">
        <f t="shared" si="13"/>
        <v>1900</v>
      </c>
      <c r="AW62" s="90">
        <f t="shared" si="14"/>
        <v>1</v>
      </c>
      <c r="AX62" s="90">
        <f t="shared" si="15"/>
        <v>0</v>
      </c>
      <c r="AY62" s="83" t="str">
        <f>IF(ISERROR(VLOOKUP(AQ62,DATE!$P$10:$AI$99,$AY$6,FALSE)),"",VLOOKUP(AQ62,DATE!$P$10:$AI$99,$AY$6,FALSE))</f>
        <v/>
      </c>
      <c r="AZ62" s="83" t="str">
        <f>IF(ISERROR(VLOOKUP(AQ62,DATE!$P$10:$AI$99,$AZ$6,FALSE)),"",VLOOKUP(AQ62,DATE!$P$10:$AI$99,$AZ$6,FALSE))</f>
        <v/>
      </c>
      <c r="BA62" s="83" t="str">
        <f>IF(ISERROR(VLOOKUP(AQ62,DATE!$P$10:$AI$99,$AZ$6+1,FALSE)),"",VLOOKUP(AQ62,DATE!$P$10:$AI$99,$AZ$6+1,FALSE))</f>
        <v/>
      </c>
      <c r="BB62" s="83" t="str">
        <f>IF(ISERROR(VLOOKUP(AQ62,DATE!$P$10:$AI$99,$AZ$6+2,FALSE)),"",VLOOKUP(AQ62,DATE!$P$10:$AI$99,$AZ$6+2,FALSE))</f>
        <v/>
      </c>
    </row>
    <row r="63" spans="1:54" ht="18.75" x14ac:dyDescent="0.4">
      <c r="A63" s="104">
        <v>50</v>
      </c>
      <c r="B63" s="148"/>
      <c r="C63" s="149"/>
      <c r="D63" s="148"/>
      <c r="E63" s="148"/>
      <c r="F63" s="148"/>
      <c r="G63" s="148"/>
      <c r="H63" s="150"/>
      <c r="I63" s="149"/>
      <c r="J63" s="149"/>
      <c r="K63" s="151"/>
      <c r="L63" s="150"/>
      <c r="M63" s="152"/>
      <c r="N63" s="152"/>
      <c r="O63" s="152"/>
      <c r="P63" s="152"/>
      <c r="Q63" s="152"/>
      <c r="R63" s="152"/>
      <c r="S63" s="152"/>
      <c r="T63" s="158"/>
      <c r="U63" s="152"/>
      <c r="V63" s="152"/>
      <c r="W63" s="152"/>
      <c r="X63" s="149"/>
      <c r="Y63" s="164"/>
      <c r="Z63" s="182" t="str">
        <f>IF(Y63="","",IF(AR63="Err","種目間違い",VLOOKUP(Y63,DATE!$G$11:$J$17,2,FALSE)))</f>
        <v/>
      </c>
      <c r="AA63" s="183"/>
      <c r="AB63" s="184" t="str">
        <f>IF(Y63="","",IF(AR63="Err","種目間違い",VLOOKUP(Y63,DATE!$G$11:$J$17,3,FALSE)))</f>
        <v/>
      </c>
      <c r="AC63" s="183"/>
      <c r="AD63" s="185" t="str">
        <f>IF(Y63="","",IF(AR63="Err","種目間違い",VLOOKUP(Y63,DATE!$G$11:$J$17,4,FALSE)))</f>
        <v/>
      </c>
      <c r="AE63" s="183"/>
      <c r="AH63" s="70">
        <f t="shared" si="1"/>
        <v>0</v>
      </c>
      <c r="AI63" s="70">
        <f t="shared" si="2"/>
        <v>0</v>
      </c>
      <c r="AJ63" s="70">
        <f t="shared" si="3"/>
        <v>0</v>
      </c>
      <c r="AK63" s="70">
        <f t="shared" si="4"/>
        <v>0</v>
      </c>
      <c r="AL63" s="70">
        <f t="shared" si="5"/>
        <v>0</v>
      </c>
      <c r="AM63" s="70">
        <f t="shared" si="6"/>
        <v>0</v>
      </c>
      <c r="AN63" s="70">
        <f t="shared" si="7"/>
        <v>0</v>
      </c>
      <c r="AO63" s="70" t="str">
        <f>IF(ISERROR(VLOOKUP(AN63,DATE!$B$10:$C$17,2,FALSE)),"",VLOOKUP(AN63,DATE!$B$10:$C$17,2,FALSE))</f>
        <v/>
      </c>
      <c r="AP63" s="90"/>
      <c r="AQ63" s="169" t="str">
        <f t="shared" si="8"/>
        <v/>
      </c>
      <c r="AR63" s="90" t="str">
        <f t="shared" si="9"/>
        <v/>
      </c>
      <c r="AS63" s="83" t="str">
        <f t="shared" si="10"/>
        <v/>
      </c>
      <c r="AT63" s="90" t="str">
        <f t="shared" si="11"/>
        <v/>
      </c>
      <c r="AU63" s="90" t="str">
        <f t="shared" si="12"/>
        <v/>
      </c>
      <c r="AV63" s="90">
        <f t="shared" si="13"/>
        <v>1900</v>
      </c>
      <c r="AW63" s="90">
        <f t="shared" si="14"/>
        <v>1</v>
      </c>
      <c r="AX63" s="90">
        <f t="shared" si="15"/>
        <v>0</v>
      </c>
      <c r="AY63" s="83" t="str">
        <f>IF(ISERROR(VLOOKUP(AQ63,DATE!$P$10:$AI$99,$AY$6,FALSE)),"",VLOOKUP(AQ63,DATE!$P$10:$AI$99,$AY$6,FALSE))</f>
        <v/>
      </c>
      <c r="AZ63" s="83" t="str">
        <f>IF(ISERROR(VLOOKUP(AQ63,DATE!$P$10:$AI$99,$AZ$6,FALSE)),"",VLOOKUP(AQ63,DATE!$P$10:$AI$99,$AZ$6,FALSE))</f>
        <v/>
      </c>
      <c r="BA63" s="83" t="str">
        <f>IF(ISERROR(VLOOKUP(AQ63,DATE!$P$10:$AI$99,$AZ$6+1,FALSE)),"",VLOOKUP(AQ63,DATE!$P$10:$AI$99,$AZ$6+1,FALSE))</f>
        <v/>
      </c>
      <c r="BB63" s="83" t="str">
        <f>IF(ISERROR(VLOOKUP(AQ63,DATE!$P$10:$AI$99,$AZ$6+2,FALSE)),"",VLOOKUP(AQ63,DATE!$P$10:$AI$99,$AZ$6+2,FALSE))</f>
        <v/>
      </c>
    </row>
    <row r="64" spans="1:54" ht="18.75" x14ac:dyDescent="0.4">
      <c r="A64" s="103">
        <v>51</v>
      </c>
      <c r="B64" s="143"/>
      <c r="C64" s="144"/>
      <c r="D64" s="143"/>
      <c r="E64" s="143"/>
      <c r="F64" s="143"/>
      <c r="G64" s="143"/>
      <c r="H64" s="145"/>
      <c r="I64" s="144"/>
      <c r="J64" s="144"/>
      <c r="K64" s="141"/>
      <c r="L64" s="145"/>
      <c r="M64" s="147"/>
      <c r="N64" s="147"/>
      <c r="O64" s="147"/>
      <c r="P64" s="147"/>
      <c r="Q64" s="147"/>
      <c r="R64" s="147"/>
      <c r="S64" s="147"/>
      <c r="T64" s="157"/>
      <c r="U64" s="147"/>
      <c r="V64" s="147"/>
      <c r="W64" s="147"/>
      <c r="X64" s="144"/>
      <c r="Y64" s="162"/>
      <c r="Z64" s="186" t="str">
        <f>IF(Y64="","",IF(AR64="Err","種目間違い",VLOOKUP(Y64,DATE!$G$11:$J$17,2,FALSE)))</f>
        <v/>
      </c>
      <c r="AA64" s="175"/>
      <c r="AB64" s="187" t="str">
        <f>IF(Y64="","",IF(AR64="Err","種目間違い",VLOOKUP(Y64,DATE!$G$11:$J$17,3,FALSE)))</f>
        <v/>
      </c>
      <c r="AC64" s="175"/>
      <c r="AD64" s="188" t="str">
        <f>IF(Y64="","",IF(AR64="Err","種目間違い",VLOOKUP(Y64,DATE!$G$11:$J$17,4,FALSE)))</f>
        <v/>
      </c>
      <c r="AE64" s="175"/>
      <c r="AH64" s="70">
        <f t="shared" si="1"/>
        <v>0</v>
      </c>
      <c r="AI64" s="70">
        <f t="shared" si="2"/>
        <v>0</v>
      </c>
      <c r="AJ64" s="70">
        <f t="shared" si="3"/>
        <v>0</v>
      </c>
      <c r="AK64" s="70">
        <f t="shared" si="4"/>
        <v>0</v>
      </c>
      <c r="AL64" s="70">
        <f t="shared" si="5"/>
        <v>0</v>
      </c>
      <c r="AM64" s="70">
        <f t="shared" si="6"/>
        <v>0</v>
      </c>
      <c r="AN64" s="70">
        <f t="shared" si="7"/>
        <v>0</v>
      </c>
      <c r="AO64" s="70" t="str">
        <f>IF(ISERROR(VLOOKUP(AN64,DATE!$B$10:$C$17,2,FALSE)),"",VLOOKUP(AN64,DATE!$B$10:$C$17,2,FALSE))</f>
        <v/>
      </c>
      <c r="AP64" s="90"/>
      <c r="AQ64" s="169" t="str">
        <f t="shared" si="8"/>
        <v/>
      </c>
      <c r="AR64" s="90" t="str">
        <f t="shared" si="9"/>
        <v/>
      </c>
      <c r="AS64" s="83" t="str">
        <f t="shared" si="10"/>
        <v/>
      </c>
      <c r="AT64" s="90" t="str">
        <f t="shared" si="11"/>
        <v/>
      </c>
      <c r="AU64" s="90" t="str">
        <f t="shared" si="12"/>
        <v/>
      </c>
      <c r="AV64" s="90">
        <f t="shared" si="13"/>
        <v>1900</v>
      </c>
      <c r="AW64" s="90">
        <f t="shared" si="14"/>
        <v>1</v>
      </c>
      <c r="AX64" s="90">
        <f t="shared" si="15"/>
        <v>0</v>
      </c>
      <c r="AY64" s="83" t="str">
        <f>IF(ISERROR(VLOOKUP(AQ64,DATE!$P$10:$AI$99,$AY$6,FALSE)),"",VLOOKUP(AQ64,DATE!$P$10:$AI$99,$AY$6,FALSE))</f>
        <v/>
      </c>
      <c r="AZ64" s="83" t="str">
        <f>IF(ISERROR(VLOOKUP(AQ64,DATE!$P$10:$AI$99,$AZ$6,FALSE)),"",VLOOKUP(AQ64,DATE!$P$10:$AI$99,$AZ$6,FALSE))</f>
        <v/>
      </c>
      <c r="BA64" s="83" t="str">
        <f>IF(ISERROR(VLOOKUP(AQ64,DATE!$P$10:$AI$99,$AZ$6+1,FALSE)),"",VLOOKUP(AQ64,DATE!$P$10:$AI$99,$AZ$6+1,FALSE))</f>
        <v/>
      </c>
      <c r="BB64" s="83" t="str">
        <f>IF(ISERROR(VLOOKUP(AQ64,DATE!$P$10:$AI$99,$AZ$6+2,FALSE)),"",VLOOKUP(AQ64,DATE!$P$10:$AI$99,$AZ$6+2,FALSE))</f>
        <v/>
      </c>
    </row>
    <row r="65" spans="1:54" ht="18.75" x14ac:dyDescent="0.4">
      <c r="A65" s="103">
        <v>52</v>
      </c>
      <c r="B65" s="143"/>
      <c r="C65" s="144"/>
      <c r="D65" s="143"/>
      <c r="E65" s="143"/>
      <c r="F65" s="143"/>
      <c r="G65" s="143"/>
      <c r="H65" s="145"/>
      <c r="I65" s="144"/>
      <c r="J65" s="144"/>
      <c r="K65" s="146"/>
      <c r="L65" s="145"/>
      <c r="M65" s="147"/>
      <c r="N65" s="147"/>
      <c r="O65" s="147"/>
      <c r="P65" s="147"/>
      <c r="Q65" s="147"/>
      <c r="R65" s="147"/>
      <c r="S65" s="147"/>
      <c r="T65" s="157"/>
      <c r="U65" s="147"/>
      <c r="V65" s="147"/>
      <c r="W65" s="147"/>
      <c r="X65" s="144"/>
      <c r="Y65" s="163"/>
      <c r="Z65" s="178" t="str">
        <f>IF(Y65="","",IF(AR65="Err","種目間違い",VLOOKUP(Y65,DATE!$G$11:$J$17,2,FALSE)))</f>
        <v/>
      </c>
      <c r="AA65" s="179"/>
      <c r="AB65" s="180" t="str">
        <f>IF(Y65="","",IF(AR65="Err","種目間違い",VLOOKUP(Y65,DATE!$G$11:$J$17,3,FALSE)))</f>
        <v/>
      </c>
      <c r="AC65" s="179"/>
      <c r="AD65" s="181" t="str">
        <f>IF(Y65="","",IF(AR65="Err","種目間違い",VLOOKUP(Y65,DATE!$G$11:$J$17,4,FALSE)))</f>
        <v/>
      </c>
      <c r="AE65" s="179"/>
      <c r="AH65" s="70">
        <f t="shared" si="1"/>
        <v>0</v>
      </c>
      <c r="AI65" s="70">
        <f t="shared" si="2"/>
        <v>0</v>
      </c>
      <c r="AJ65" s="70">
        <f t="shared" si="3"/>
        <v>0</v>
      </c>
      <c r="AK65" s="70">
        <f t="shared" si="4"/>
        <v>0</v>
      </c>
      <c r="AL65" s="70">
        <f t="shared" si="5"/>
        <v>0</v>
      </c>
      <c r="AM65" s="70">
        <f t="shared" si="6"/>
        <v>0</v>
      </c>
      <c r="AN65" s="70">
        <f t="shared" si="7"/>
        <v>0</v>
      </c>
      <c r="AO65" s="70" t="str">
        <f>IF(ISERROR(VLOOKUP(AN65,DATE!$B$10:$C$17,2,FALSE)),"",VLOOKUP(AN65,DATE!$B$10:$C$17,2,FALSE))</f>
        <v/>
      </c>
      <c r="AP65" s="90"/>
      <c r="AQ65" s="169" t="str">
        <f t="shared" si="8"/>
        <v/>
      </c>
      <c r="AR65" s="90" t="str">
        <f t="shared" si="9"/>
        <v/>
      </c>
      <c r="AS65" s="83" t="str">
        <f t="shared" si="10"/>
        <v/>
      </c>
      <c r="AT65" s="90" t="str">
        <f t="shared" si="11"/>
        <v/>
      </c>
      <c r="AU65" s="90" t="str">
        <f t="shared" si="12"/>
        <v/>
      </c>
      <c r="AV65" s="90">
        <f t="shared" si="13"/>
        <v>1900</v>
      </c>
      <c r="AW65" s="90">
        <f t="shared" si="14"/>
        <v>1</v>
      </c>
      <c r="AX65" s="90">
        <f t="shared" si="15"/>
        <v>0</v>
      </c>
      <c r="AY65" s="83" t="str">
        <f>IF(ISERROR(VLOOKUP(AQ65,DATE!$P$10:$AI$99,$AY$6,FALSE)),"",VLOOKUP(AQ65,DATE!$P$10:$AI$99,$AY$6,FALSE))</f>
        <v/>
      </c>
      <c r="AZ65" s="83" t="str">
        <f>IF(ISERROR(VLOOKUP(AQ65,DATE!$P$10:$AI$99,$AZ$6,FALSE)),"",VLOOKUP(AQ65,DATE!$P$10:$AI$99,$AZ$6,FALSE))</f>
        <v/>
      </c>
      <c r="BA65" s="83" t="str">
        <f>IF(ISERROR(VLOOKUP(AQ65,DATE!$P$10:$AI$99,$AZ$6+1,FALSE)),"",VLOOKUP(AQ65,DATE!$P$10:$AI$99,$AZ$6+1,FALSE))</f>
        <v/>
      </c>
      <c r="BB65" s="83" t="str">
        <f>IF(ISERROR(VLOOKUP(AQ65,DATE!$P$10:$AI$99,$AZ$6+2,FALSE)),"",VLOOKUP(AQ65,DATE!$P$10:$AI$99,$AZ$6+2,FALSE))</f>
        <v/>
      </c>
    </row>
    <row r="66" spans="1:54" ht="18.75" x14ac:dyDescent="0.4">
      <c r="A66" s="103">
        <v>53</v>
      </c>
      <c r="B66" s="143"/>
      <c r="C66" s="144"/>
      <c r="D66" s="143"/>
      <c r="E66" s="143"/>
      <c r="F66" s="143"/>
      <c r="G66" s="143"/>
      <c r="H66" s="145"/>
      <c r="I66" s="144"/>
      <c r="J66" s="144"/>
      <c r="K66" s="146"/>
      <c r="L66" s="145"/>
      <c r="M66" s="147"/>
      <c r="N66" s="147"/>
      <c r="O66" s="147"/>
      <c r="P66" s="147"/>
      <c r="Q66" s="147"/>
      <c r="R66" s="147"/>
      <c r="S66" s="147"/>
      <c r="T66" s="157"/>
      <c r="U66" s="147"/>
      <c r="V66" s="147"/>
      <c r="W66" s="147"/>
      <c r="X66" s="144"/>
      <c r="Y66" s="163"/>
      <c r="Z66" s="178" t="str">
        <f>IF(Y66="","",IF(AR66="Err","種目間違い",VLOOKUP(Y66,DATE!$G$11:$J$17,2,FALSE)))</f>
        <v/>
      </c>
      <c r="AA66" s="179"/>
      <c r="AB66" s="180" t="str">
        <f>IF(Y66="","",IF(AR66="Err","種目間違い",VLOOKUP(Y66,DATE!$G$11:$J$17,3,FALSE)))</f>
        <v/>
      </c>
      <c r="AC66" s="179"/>
      <c r="AD66" s="181" t="str">
        <f>IF(Y66="","",IF(AR66="Err","種目間違い",VLOOKUP(Y66,DATE!$G$11:$J$17,4,FALSE)))</f>
        <v/>
      </c>
      <c r="AE66" s="179"/>
      <c r="AH66" s="70">
        <f t="shared" si="1"/>
        <v>0</v>
      </c>
      <c r="AI66" s="70">
        <f t="shared" si="2"/>
        <v>0</v>
      </c>
      <c r="AJ66" s="70">
        <f t="shared" si="3"/>
        <v>0</v>
      </c>
      <c r="AK66" s="70">
        <f t="shared" si="4"/>
        <v>0</v>
      </c>
      <c r="AL66" s="70">
        <f t="shared" si="5"/>
        <v>0</v>
      </c>
      <c r="AM66" s="70">
        <f t="shared" si="6"/>
        <v>0</v>
      </c>
      <c r="AN66" s="70">
        <f t="shared" si="7"/>
        <v>0</v>
      </c>
      <c r="AO66" s="70" t="str">
        <f>IF(ISERROR(VLOOKUP(AN66,DATE!$B$10:$C$17,2,FALSE)),"",VLOOKUP(AN66,DATE!$B$10:$C$17,2,FALSE))</f>
        <v/>
      </c>
      <c r="AP66" s="90"/>
      <c r="AQ66" s="169" t="str">
        <f t="shared" si="8"/>
        <v/>
      </c>
      <c r="AR66" s="90" t="str">
        <f t="shared" si="9"/>
        <v/>
      </c>
      <c r="AS66" s="83" t="str">
        <f t="shared" si="10"/>
        <v/>
      </c>
      <c r="AT66" s="90" t="str">
        <f t="shared" si="11"/>
        <v/>
      </c>
      <c r="AU66" s="90" t="str">
        <f t="shared" si="12"/>
        <v/>
      </c>
      <c r="AV66" s="90">
        <f t="shared" si="13"/>
        <v>1900</v>
      </c>
      <c r="AW66" s="90">
        <f t="shared" si="14"/>
        <v>1</v>
      </c>
      <c r="AX66" s="90">
        <f t="shared" si="15"/>
        <v>0</v>
      </c>
      <c r="AY66" s="83" t="str">
        <f>IF(ISERROR(VLOOKUP(AQ66,DATE!$P$10:$AI$99,$AY$6,FALSE)),"",VLOOKUP(AQ66,DATE!$P$10:$AI$99,$AY$6,FALSE))</f>
        <v/>
      </c>
      <c r="AZ66" s="83" t="str">
        <f>IF(ISERROR(VLOOKUP(AQ66,DATE!$P$10:$AI$99,$AZ$6,FALSE)),"",VLOOKUP(AQ66,DATE!$P$10:$AI$99,$AZ$6,FALSE))</f>
        <v/>
      </c>
      <c r="BA66" s="83" t="str">
        <f>IF(ISERROR(VLOOKUP(AQ66,DATE!$P$10:$AI$99,$AZ$6+1,FALSE)),"",VLOOKUP(AQ66,DATE!$P$10:$AI$99,$AZ$6+1,FALSE))</f>
        <v/>
      </c>
      <c r="BB66" s="83" t="str">
        <f>IF(ISERROR(VLOOKUP(AQ66,DATE!$P$10:$AI$99,$AZ$6+2,FALSE)),"",VLOOKUP(AQ66,DATE!$P$10:$AI$99,$AZ$6+2,FALSE))</f>
        <v/>
      </c>
    </row>
    <row r="67" spans="1:54" ht="18.75" x14ac:dyDescent="0.4">
      <c r="A67" s="103">
        <v>54</v>
      </c>
      <c r="B67" s="143"/>
      <c r="C67" s="144"/>
      <c r="D67" s="143"/>
      <c r="E67" s="143"/>
      <c r="F67" s="143"/>
      <c r="G67" s="143"/>
      <c r="H67" s="145"/>
      <c r="I67" s="144"/>
      <c r="J67" s="144"/>
      <c r="K67" s="146"/>
      <c r="L67" s="145"/>
      <c r="M67" s="147"/>
      <c r="N67" s="147"/>
      <c r="O67" s="147"/>
      <c r="P67" s="147"/>
      <c r="Q67" s="147"/>
      <c r="R67" s="147"/>
      <c r="S67" s="147"/>
      <c r="T67" s="157"/>
      <c r="U67" s="147"/>
      <c r="V67" s="147"/>
      <c r="W67" s="147"/>
      <c r="X67" s="144"/>
      <c r="Y67" s="163"/>
      <c r="Z67" s="178" t="str">
        <f>IF(Y67="","",IF(AR67="Err","種目間違い",VLOOKUP(Y67,DATE!$G$11:$J$17,2,FALSE)))</f>
        <v/>
      </c>
      <c r="AA67" s="179"/>
      <c r="AB67" s="180" t="str">
        <f>IF(Y67="","",IF(AR67="Err","種目間違い",VLOOKUP(Y67,DATE!$G$11:$J$17,3,FALSE)))</f>
        <v/>
      </c>
      <c r="AC67" s="179"/>
      <c r="AD67" s="181" t="str">
        <f>IF(Y67="","",IF(AR67="Err","種目間違い",VLOOKUP(Y67,DATE!$G$11:$J$17,4,FALSE)))</f>
        <v/>
      </c>
      <c r="AE67" s="179"/>
      <c r="AH67" s="70">
        <f t="shared" si="1"/>
        <v>0</v>
      </c>
      <c r="AI67" s="70">
        <f t="shared" si="2"/>
        <v>0</v>
      </c>
      <c r="AJ67" s="70">
        <f t="shared" si="3"/>
        <v>0</v>
      </c>
      <c r="AK67" s="70">
        <f t="shared" si="4"/>
        <v>0</v>
      </c>
      <c r="AL67" s="70">
        <f t="shared" si="5"/>
        <v>0</v>
      </c>
      <c r="AM67" s="70">
        <f t="shared" si="6"/>
        <v>0</v>
      </c>
      <c r="AN67" s="70">
        <f t="shared" si="7"/>
        <v>0</v>
      </c>
      <c r="AO67" s="70" t="str">
        <f>IF(ISERROR(VLOOKUP(AN67,DATE!$B$10:$C$17,2,FALSE)),"",VLOOKUP(AN67,DATE!$B$10:$C$17,2,FALSE))</f>
        <v/>
      </c>
      <c r="AP67" s="90"/>
      <c r="AQ67" s="169" t="str">
        <f t="shared" si="8"/>
        <v/>
      </c>
      <c r="AR67" s="90" t="str">
        <f t="shared" si="9"/>
        <v/>
      </c>
      <c r="AS67" s="83" t="str">
        <f t="shared" si="10"/>
        <v/>
      </c>
      <c r="AT67" s="90" t="str">
        <f t="shared" si="11"/>
        <v/>
      </c>
      <c r="AU67" s="90" t="str">
        <f t="shared" si="12"/>
        <v/>
      </c>
      <c r="AV67" s="90">
        <f t="shared" si="13"/>
        <v>1900</v>
      </c>
      <c r="AW67" s="90">
        <f t="shared" si="14"/>
        <v>1</v>
      </c>
      <c r="AX67" s="90">
        <f t="shared" si="15"/>
        <v>0</v>
      </c>
      <c r="AY67" s="83" t="str">
        <f>IF(ISERROR(VLOOKUP(AQ67,DATE!$P$10:$AI$99,$AY$6,FALSE)),"",VLOOKUP(AQ67,DATE!$P$10:$AI$99,$AY$6,FALSE))</f>
        <v/>
      </c>
      <c r="AZ67" s="83" t="str">
        <f>IF(ISERROR(VLOOKUP(AQ67,DATE!$P$10:$AI$99,$AZ$6,FALSE)),"",VLOOKUP(AQ67,DATE!$P$10:$AI$99,$AZ$6,FALSE))</f>
        <v/>
      </c>
      <c r="BA67" s="83" t="str">
        <f>IF(ISERROR(VLOOKUP(AQ67,DATE!$P$10:$AI$99,$AZ$6+1,FALSE)),"",VLOOKUP(AQ67,DATE!$P$10:$AI$99,$AZ$6+1,FALSE))</f>
        <v/>
      </c>
      <c r="BB67" s="83" t="str">
        <f>IF(ISERROR(VLOOKUP(AQ67,DATE!$P$10:$AI$99,$AZ$6+2,FALSE)),"",VLOOKUP(AQ67,DATE!$P$10:$AI$99,$AZ$6+2,FALSE))</f>
        <v/>
      </c>
    </row>
    <row r="68" spans="1:54" ht="18.75" x14ac:dyDescent="0.4">
      <c r="A68" s="104">
        <v>55</v>
      </c>
      <c r="B68" s="148"/>
      <c r="C68" s="149"/>
      <c r="D68" s="148"/>
      <c r="E68" s="148"/>
      <c r="F68" s="148"/>
      <c r="G68" s="148"/>
      <c r="H68" s="150"/>
      <c r="I68" s="149"/>
      <c r="J68" s="149"/>
      <c r="K68" s="151"/>
      <c r="L68" s="150"/>
      <c r="M68" s="152"/>
      <c r="N68" s="152"/>
      <c r="O68" s="152"/>
      <c r="P68" s="152"/>
      <c r="Q68" s="152"/>
      <c r="R68" s="152"/>
      <c r="S68" s="152"/>
      <c r="T68" s="158"/>
      <c r="U68" s="152"/>
      <c r="V68" s="152"/>
      <c r="W68" s="152"/>
      <c r="X68" s="149"/>
      <c r="Y68" s="164"/>
      <c r="Z68" s="182" t="str">
        <f>IF(Y68="","",IF(AR68="Err","種目間違い",VLOOKUP(Y68,DATE!$G$11:$J$17,2,FALSE)))</f>
        <v/>
      </c>
      <c r="AA68" s="183"/>
      <c r="AB68" s="184" t="str">
        <f>IF(Y68="","",IF(AR68="Err","種目間違い",VLOOKUP(Y68,DATE!$G$11:$J$17,3,FALSE)))</f>
        <v/>
      </c>
      <c r="AC68" s="183"/>
      <c r="AD68" s="185" t="str">
        <f>IF(Y68="","",IF(AR68="Err","種目間違い",VLOOKUP(Y68,DATE!$G$11:$J$17,4,FALSE)))</f>
        <v/>
      </c>
      <c r="AE68" s="183"/>
      <c r="AH68" s="70">
        <f t="shared" si="1"/>
        <v>0</v>
      </c>
      <c r="AI68" s="70">
        <f t="shared" si="2"/>
        <v>0</v>
      </c>
      <c r="AJ68" s="70">
        <f t="shared" si="3"/>
        <v>0</v>
      </c>
      <c r="AK68" s="70">
        <f t="shared" si="4"/>
        <v>0</v>
      </c>
      <c r="AL68" s="70">
        <f t="shared" si="5"/>
        <v>0</v>
      </c>
      <c r="AM68" s="70">
        <f t="shared" si="6"/>
        <v>0</v>
      </c>
      <c r="AN68" s="70">
        <f t="shared" si="7"/>
        <v>0</v>
      </c>
      <c r="AO68" s="70" t="str">
        <f>IF(ISERROR(VLOOKUP(AN68,DATE!$B$10:$C$17,2,FALSE)),"",VLOOKUP(AN68,DATE!$B$10:$C$17,2,FALSE))</f>
        <v/>
      </c>
      <c r="AP68" s="90"/>
      <c r="AQ68" s="169" t="str">
        <f t="shared" si="8"/>
        <v/>
      </c>
      <c r="AR68" s="90" t="str">
        <f t="shared" si="9"/>
        <v/>
      </c>
      <c r="AS68" s="83" t="str">
        <f t="shared" si="10"/>
        <v/>
      </c>
      <c r="AT68" s="90" t="str">
        <f t="shared" si="11"/>
        <v/>
      </c>
      <c r="AU68" s="90" t="str">
        <f t="shared" si="12"/>
        <v/>
      </c>
      <c r="AV68" s="90">
        <f t="shared" si="13"/>
        <v>1900</v>
      </c>
      <c r="AW68" s="90">
        <f t="shared" si="14"/>
        <v>1</v>
      </c>
      <c r="AX68" s="90">
        <f t="shared" si="15"/>
        <v>0</v>
      </c>
      <c r="AY68" s="83" t="str">
        <f>IF(ISERROR(VLOOKUP(AQ68,DATE!$P$10:$AI$99,$AY$6,FALSE)),"",VLOOKUP(AQ68,DATE!$P$10:$AI$99,$AY$6,FALSE))</f>
        <v/>
      </c>
      <c r="AZ68" s="83" t="str">
        <f>IF(ISERROR(VLOOKUP(AQ68,DATE!$P$10:$AI$99,$AZ$6,FALSE)),"",VLOOKUP(AQ68,DATE!$P$10:$AI$99,$AZ$6,FALSE))</f>
        <v/>
      </c>
      <c r="BA68" s="83" t="str">
        <f>IF(ISERROR(VLOOKUP(AQ68,DATE!$P$10:$AI$99,$AZ$6+1,FALSE)),"",VLOOKUP(AQ68,DATE!$P$10:$AI$99,$AZ$6+1,FALSE))</f>
        <v/>
      </c>
      <c r="BB68" s="83" t="str">
        <f>IF(ISERROR(VLOOKUP(AQ68,DATE!$P$10:$AI$99,$AZ$6+2,FALSE)),"",VLOOKUP(AQ68,DATE!$P$10:$AI$99,$AZ$6+2,FALSE))</f>
        <v/>
      </c>
    </row>
    <row r="69" spans="1:54" ht="18.75" x14ac:dyDescent="0.4">
      <c r="A69" s="103">
        <v>56</v>
      </c>
      <c r="B69" s="143"/>
      <c r="C69" s="144"/>
      <c r="D69" s="143"/>
      <c r="E69" s="143"/>
      <c r="F69" s="143"/>
      <c r="G69" s="143"/>
      <c r="H69" s="145"/>
      <c r="I69" s="144"/>
      <c r="J69" s="144"/>
      <c r="K69" s="141"/>
      <c r="L69" s="145"/>
      <c r="M69" s="147"/>
      <c r="N69" s="147"/>
      <c r="O69" s="147"/>
      <c r="P69" s="147"/>
      <c r="Q69" s="147"/>
      <c r="R69" s="147"/>
      <c r="S69" s="147"/>
      <c r="T69" s="157"/>
      <c r="U69" s="147"/>
      <c r="V69" s="147"/>
      <c r="W69" s="147"/>
      <c r="X69" s="144"/>
      <c r="Y69" s="162"/>
      <c r="Z69" s="186" t="str">
        <f>IF(Y69="","",IF(AR69="Err","種目間違い",VLOOKUP(Y69,DATE!$G$11:$J$17,2,FALSE)))</f>
        <v/>
      </c>
      <c r="AA69" s="175"/>
      <c r="AB69" s="187" t="str">
        <f>IF(Y69="","",IF(AR69="Err","種目間違い",VLOOKUP(Y69,DATE!$G$11:$J$17,3,FALSE)))</f>
        <v/>
      </c>
      <c r="AC69" s="175"/>
      <c r="AD69" s="188" t="str">
        <f>IF(Y69="","",IF(AR69="Err","種目間違い",VLOOKUP(Y69,DATE!$G$11:$J$17,4,FALSE)))</f>
        <v/>
      </c>
      <c r="AE69" s="175"/>
      <c r="AH69" s="70">
        <f t="shared" si="1"/>
        <v>0</v>
      </c>
      <c r="AI69" s="70">
        <f t="shared" si="2"/>
        <v>0</v>
      </c>
      <c r="AJ69" s="70">
        <f t="shared" si="3"/>
        <v>0</v>
      </c>
      <c r="AK69" s="70">
        <f t="shared" si="4"/>
        <v>0</v>
      </c>
      <c r="AL69" s="70">
        <f t="shared" si="5"/>
        <v>0</v>
      </c>
      <c r="AM69" s="70">
        <f t="shared" si="6"/>
        <v>0</v>
      </c>
      <c r="AN69" s="70">
        <f t="shared" si="7"/>
        <v>0</v>
      </c>
      <c r="AO69" s="70" t="str">
        <f>IF(ISERROR(VLOOKUP(AN69,DATE!$B$10:$C$17,2,FALSE)),"",VLOOKUP(AN69,DATE!$B$10:$C$17,2,FALSE))</f>
        <v/>
      </c>
      <c r="AP69" s="90"/>
      <c r="AQ69" s="169" t="str">
        <f t="shared" si="8"/>
        <v/>
      </c>
      <c r="AR69" s="90" t="str">
        <f t="shared" si="9"/>
        <v/>
      </c>
      <c r="AS69" s="83" t="str">
        <f t="shared" si="10"/>
        <v/>
      </c>
      <c r="AT69" s="90" t="str">
        <f t="shared" si="11"/>
        <v/>
      </c>
      <c r="AU69" s="90" t="str">
        <f t="shared" si="12"/>
        <v/>
      </c>
      <c r="AV69" s="90">
        <f t="shared" si="13"/>
        <v>1900</v>
      </c>
      <c r="AW69" s="90">
        <f t="shared" si="14"/>
        <v>1</v>
      </c>
      <c r="AX69" s="90">
        <f t="shared" si="15"/>
        <v>0</v>
      </c>
      <c r="AY69" s="83" t="str">
        <f>IF(ISERROR(VLOOKUP(AQ69,DATE!$P$10:$AI$99,$AY$6,FALSE)),"",VLOOKUP(AQ69,DATE!$P$10:$AI$99,$AY$6,FALSE))</f>
        <v/>
      </c>
      <c r="AZ69" s="83" t="str">
        <f>IF(ISERROR(VLOOKUP(AQ69,DATE!$P$10:$AI$99,$AZ$6,FALSE)),"",VLOOKUP(AQ69,DATE!$P$10:$AI$99,$AZ$6,FALSE))</f>
        <v/>
      </c>
      <c r="BA69" s="83" t="str">
        <f>IF(ISERROR(VLOOKUP(AQ69,DATE!$P$10:$AI$99,$AZ$6+1,FALSE)),"",VLOOKUP(AQ69,DATE!$P$10:$AI$99,$AZ$6+1,FALSE))</f>
        <v/>
      </c>
      <c r="BB69" s="83" t="str">
        <f>IF(ISERROR(VLOOKUP(AQ69,DATE!$P$10:$AI$99,$AZ$6+2,FALSE)),"",VLOOKUP(AQ69,DATE!$P$10:$AI$99,$AZ$6+2,FALSE))</f>
        <v/>
      </c>
    </row>
    <row r="70" spans="1:54" ht="18.75" x14ac:dyDescent="0.4">
      <c r="A70" s="103">
        <v>57</v>
      </c>
      <c r="B70" s="143"/>
      <c r="C70" s="144"/>
      <c r="D70" s="143"/>
      <c r="E70" s="143"/>
      <c r="F70" s="143"/>
      <c r="G70" s="143"/>
      <c r="H70" s="145"/>
      <c r="I70" s="144"/>
      <c r="J70" s="144"/>
      <c r="K70" s="146"/>
      <c r="L70" s="145"/>
      <c r="M70" s="147"/>
      <c r="N70" s="147"/>
      <c r="O70" s="147"/>
      <c r="P70" s="147"/>
      <c r="Q70" s="147"/>
      <c r="R70" s="147"/>
      <c r="S70" s="147"/>
      <c r="T70" s="157"/>
      <c r="U70" s="147"/>
      <c r="V70" s="147"/>
      <c r="W70" s="147"/>
      <c r="X70" s="144"/>
      <c r="Y70" s="163"/>
      <c r="Z70" s="178" t="str">
        <f>IF(Y70="","",IF(AR70="Err","種目間違い",VLOOKUP(Y70,DATE!$G$11:$J$17,2,FALSE)))</f>
        <v/>
      </c>
      <c r="AA70" s="179"/>
      <c r="AB70" s="180" t="str">
        <f>IF(Y70="","",IF(AR70="Err","種目間違い",VLOOKUP(Y70,DATE!$G$11:$J$17,3,FALSE)))</f>
        <v/>
      </c>
      <c r="AC70" s="179"/>
      <c r="AD70" s="181" t="str">
        <f>IF(Y70="","",IF(AR70="Err","種目間違い",VLOOKUP(Y70,DATE!$G$11:$J$17,4,FALSE)))</f>
        <v/>
      </c>
      <c r="AE70" s="179"/>
      <c r="AH70" s="70">
        <f t="shared" si="1"/>
        <v>0</v>
      </c>
      <c r="AI70" s="70">
        <f t="shared" si="2"/>
        <v>0</v>
      </c>
      <c r="AJ70" s="70">
        <f t="shared" si="3"/>
        <v>0</v>
      </c>
      <c r="AK70" s="70">
        <f t="shared" si="4"/>
        <v>0</v>
      </c>
      <c r="AL70" s="70">
        <f t="shared" si="5"/>
        <v>0</v>
      </c>
      <c r="AM70" s="70">
        <f t="shared" si="6"/>
        <v>0</v>
      </c>
      <c r="AN70" s="70">
        <f t="shared" si="7"/>
        <v>0</v>
      </c>
      <c r="AO70" s="70" t="str">
        <f>IF(ISERROR(VLOOKUP(AN70,DATE!$B$10:$C$17,2,FALSE)),"",VLOOKUP(AN70,DATE!$B$10:$C$17,2,FALSE))</f>
        <v/>
      </c>
      <c r="AP70" s="90"/>
      <c r="AQ70" s="169" t="str">
        <f t="shared" si="8"/>
        <v/>
      </c>
      <c r="AR70" s="90" t="str">
        <f t="shared" si="9"/>
        <v/>
      </c>
      <c r="AS70" s="83" t="str">
        <f t="shared" si="10"/>
        <v/>
      </c>
      <c r="AT70" s="90" t="str">
        <f t="shared" si="11"/>
        <v/>
      </c>
      <c r="AU70" s="90" t="str">
        <f t="shared" si="12"/>
        <v/>
      </c>
      <c r="AV70" s="90">
        <f t="shared" si="13"/>
        <v>1900</v>
      </c>
      <c r="AW70" s="90">
        <f t="shared" si="14"/>
        <v>1</v>
      </c>
      <c r="AX70" s="90">
        <f t="shared" si="15"/>
        <v>0</v>
      </c>
      <c r="AY70" s="83" t="str">
        <f>IF(ISERROR(VLOOKUP(AQ70,DATE!$P$10:$AI$99,$AY$6,FALSE)),"",VLOOKUP(AQ70,DATE!$P$10:$AI$99,$AY$6,FALSE))</f>
        <v/>
      </c>
      <c r="AZ70" s="83" t="str">
        <f>IF(ISERROR(VLOOKUP(AQ70,DATE!$P$10:$AI$99,$AZ$6,FALSE)),"",VLOOKUP(AQ70,DATE!$P$10:$AI$99,$AZ$6,FALSE))</f>
        <v/>
      </c>
      <c r="BA70" s="83" t="str">
        <f>IF(ISERROR(VLOOKUP(AQ70,DATE!$P$10:$AI$99,$AZ$6+1,FALSE)),"",VLOOKUP(AQ70,DATE!$P$10:$AI$99,$AZ$6+1,FALSE))</f>
        <v/>
      </c>
      <c r="BB70" s="83" t="str">
        <f>IF(ISERROR(VLOOKUP(AQ70,DATE!$P$10:$AI$99,$AZ$6+2,FALSE)),"",VLOOKUP(AQ70,DATE!$P$10:$AI$99,$AZ$6+2,FALSE))</f>
        <v/>
      </c>
    </row>
    <row r="71" spans="1:54" ht="18.75" x14ac:dyDescent="0.4">
      <c r="A71" s="103">
        <v>58</v>
      </c>
      <c r="B71" s="143"/>
      <c r="C71" s="144"/>
      <c r="D71" s="143"/>
      <c r="E71" s="143"/>
      <c r="F71" s="143"/>
      <c r="G71" s="143"/>
      <c r="H71" s="145"/>
      <c r="I71" s="144"/>
      <c r="J71" s="144"/>
      <c r="K71" s="146"/>
      <c r="L71" s="145"/>
      <c r="M71" s="147"/>
      <c r="N71" s="147"/>
      <c r="O71" s="147"/>
      <c r="P71" s="147"/>
      <c r="Q71" s="147"/>
      <c r="R71" s="147"/>
      <c r="S71" s="147"/>
      <c r="T71" s="157"/>
      <c r="U71" s="147"/>
      <c r="V71" s="147"/>
      <c r="W71" s="147"/>
      <c r="X71" s="144"/>
      <c r="Y71" s="163"/>
      <c r="Z71" s="178" t="str">
        <f>IF(Y71="","",IF(AR71="Err","種目間違い",VLOOKUP(Y71,DATE!$G$11:$J$17,2,FALSE)))</f>
        <v/>
      </c>
      <c r="AA71" s="179"/>
      <c r="AB71" s="180" t="str">
        <f>IF(Y71="","",IF(AR71="Err","種目間違い",VLOOKUP(Y71,DATE!$G$11:$J$17,3,FALSE)))</f>
        <v/>
      </c>
      <c r="AC71" s="179"/>
      <c r="AD71" s="181" t="str">
        <f>IF(Y71="","",IF(AR71="Err","種目間違い",VLOOKUP(Y71,DATE!$G$11:$J$17,4,FALSE)))</f>
        <v/>
      </c>
      <c r="AE71" s="179"/>
      <c r="AH71" s="70">
        <f t="shared" si="1"/>
        <v>0</v>
      </c>
      <c r="AI71" s="70">
        <f t="shared" si="2"/>
        <v>0</v>
      </c>
      <c r="AJ71" s="70">
        <f t="shared" si="3"/>
        <v>0</v>
      </c>
      <c r="AK71" s="70">
        <f t="shared" si="4"/>
        <v>0</v>
      </c>
      <c r="AL71" s="70">
        <f t="shared" si="5"/>
        <v>0</v>
      </c>
      <c r="AM71" s="70">
        <f t="shared" si="6"/>
        <v>0</v>
      </c>
      <c r="AN71" s="70">
        <f t="shared" si="7"/>
        <v>0</v>
      </c>
      <c r="AO71" s="70" t="str">
        <f>IF(ISERROR(VLOOKUP(AN71,DATE!$B$10:$C$17,2,FALSE)),"",VLOOKUP(AN71,DATE!$B$10:$C$17,2,FALSE))</f>
        <v/>
      </c>
      <c r="AP71" s="90"/>
      <c r="AQ71" s="169" t="str">
        <f t="shared" si="8"/>
        <v/>
      </c>
      <c r="AR71" s="90" t="str">
        <f t="shared" si="9"/>
        <v/>
      </c>
      <c r="AS71" s="83" t="str">
        <f t="shared" si="10"/>
        <v/>
      </c>
      <c r="AT71" s="90" t="str">
        <f t="shared" si="11"/>
        <v/>
      </c>
      <c r="AU71" s="90" t="str">
        <f t="shared" si="12"/>
        <v/>
      </c>
      <c r="AV71" s="90">
        <f t="shared" si="13"/>
        <v>1900</v>
      </c>
      <c r="AW71" s="90">
        <f t="shared" si="14"/>
        <v>1</v>
      </c>
      <c r="AX71" s="90">
        <f t="shared" si="15"/>
        <v>0</v>
      </c>
      <c r="AY71" s="83" t="str">
        <f>IF(ISERROR(VLOOKUP(AQ71,DATE!$P$10:$AI$99,$AY$6,FALSE)),"",VLOOKUP(AQ71,DATE!$P$10:$AI$99,$AY$6,FALSE))</f>
        <v/>
      </c>
      <c r="AZ71" s="83" t="str">
        <f>IF(ISERROR(VLOOKUP(AQ71,DATE!$P$10:$AI$99,$AZ$6,FALSE)),"",VLOOKUP(AQ71,DATE!$P$10:$AI$99,$AZ$6,FALSE))</f>
        <v/>
      </c>
      <c r="BA71" s="83" t="str">
        <f>IF(ISERROR(VLOOKUP(AQ71,DATE!$P$10:$AI$99,$AZ$6+1,FALSE)),"",VLOOKUP(AQ71,DATE!$P$10:$AI$99,$AZ$6+1,FALSE))</f>
        <v/>
      </c>
      <c r="BB71" s="83" t="str">
        <f>IF(ISERROR(VLOOKUP(AQ71,DATE!$P$10:$AI$99,$AZ$6+2,FALSE)),"",VLOOKUP(AQ71,DATE!$P$10:$AI$99,$AZ$6+2,FALSE))</f>
        <v/>
      </c>
    </row>
    <row r="72" spans="1:54" ht="18.75" x14ac:dyDescent="0.4">
      <c r="A72" s="103">
        <v>59</v>
      </c>
      <c r="B72" s="143"/>
      <c r="C72" s="144"/>
      <c r="D72" s="143"/>
      <c r="E72" s="143"/>
      <c r="F72" s="143"/>
      <c r="G72" s="143"/>
      <c r="H72" s="145"/>
      <c r="I72" s="144"/>
      <c r="J72" s="144"/>
      <c r="K72" s="146"/>
      <c r="L72" s="145"/>
      <c r="M72" s="147"/>
      <c r="N72" s="147"/>
      <c r="O72" s="147"/>
      <c r="P72" s="147"/>
      <c r="Q72" s="147"/>
      <c r="R72" s="147"/>
      <c r="S72" s="147"/>
      <c r="T72" s="157"/>
      <c r="U72" s="147"/>
      <c r="V72" s="147"/>
      <c r="W72" s="147"/>
      <c r="X72" s="144"/>
      <c r="Y72" s="163"/>
      <c r="Z72" s="178" t="str">
        <f>IF(Y72="","",IF(AR72="Err","種目間違い",VLOOKUP(Y72,DATE!$G$11:$J$17,2,FALSE)))</f>
        <v/>
      </c>
      <c r="AA72" s="179"/>
      <c r="AB72" s="180" t="str">
        <f>IF(Y72="","",IF(AR72="Err","種目間違い",VLOOKUP(Y72,DATE!$G$11:$J$17,3,FALSE)))</f>
        <v/>
      </c>
      <c r="AC72" s="179"/>
      <c r="AD72" s="181" t="str">
        <f>IF(Y72="","",IF(AR72="Err","種目間違い",VLOOKUP(Y72,DATE!$G$11:$J$17,4,FALSE)))</f>
        <v/>
      </c>
      <c r="AE72" s="179"/>
      <c r="AH72" s="70">
        <f t="shared" si="1"/>
        <v>0</v>
      </c>
      <c r="AI72" s="70">
        <f t="shared" si="2"/>
        <v>0</v>
      </c>
      <c r="AJ72" s="70">
        <f t="shared" si="3"/>
        <v>0</v>
      </c>
      <c r="AK72" s="70">
        <f t="shared" si="4"/>
        <v>0</v>
      </c>
      <c r="AL72" s="70">
        <f t="shared" si="5"/>
        <v>0</v>
      </c>
      <c r="AM72" s="70">
        <f t="shared" si="6"/>
        <v>0</v>
      </c>
      <c r="AN72" s="70">
        <f t="shared" si="7"/>
        <v>0</v>
      </c>
      <c r="AO72" s="70" t="str">
        <f>IF(ISERROR(VLOOKUP(AN72,DATE!$B$10:$C$17,2,FALSE)),"",VLOOKUP(AN72,DATE!$B$10:$C$17,2,FALSE))</f>
        <v/>
      </c>
      <c r="AP72" s="90"/>
      <c r="AQ72" s="169" t="str">
        <f t="shared" si="8"/>
        <v/>
      </c>
      <c r="AR72" s="90" t="str">
        <f t="shared" si="9"/>
        <v/>
      </c>
      <c r="AS72" s="83" t="str">
        <f t="shared" si="10"/>
        <v/>
      </c>
      <c r="AT72" s="90" t="str">
        <f t="shared" si="11"/>
        <v/>
      </c>
      <c r="AU72" s="90" t="str">
        <f t="shared" si="12"/>
        <v/>
      </c>
      <c r="AV72" s="90">
        <f t="shared" si="13"/>
        <v>1900</v>
      </c>
      <c r="AW72" s="90">
        <f t="shared" si="14"/>
        <v>1</v>
      </c>
      <c r="AX72" s="90">
        <f t="shared" si="15"/>
        <v>0</v>
      </c>
      <c r="AY72" s="83" t="str">
        <f>IF(ISERROR(VLOOKUP(AQ72,DATE!$P$10:$AI$99,$AY$6,FALSE)),"",VLOOKUP(AQ72,DATE!$P$10:$AI$99,$AY$6,FALSE))</f>
        <v/>
      </c>
      <c r="AZ72" s="83" t="str">
        <f>IF(ISERROR(VLOOKUP(AQ72,DATE!$P$10:$AI$99,$AZ$6,FALSE)),"",VLOOKUP(AQ72,DATE!$P$10:$AI$99,$AZ$6,FALSE))</f>
        <v/>
      </c>
      <c r="BA72" s="83" t="str">
        <f>IF(ISERROR(VLOOKUP(AQ72,DATE!$P$10:$AI$99,$AZ$6+1,FALSE)),"",VLOOKUP(AQ72,DATE!$P$10:$AI$99,$AZ$6+1,FALSE))</f>
        <v/>
      </c>
      <c r="BB72" s="83" t="str">
        <f>IF(ISERROR(VLOOKUP(AQ72,DATE!$P$10:$AI$99,$AZ$6+2,FALSE)),"",VLOOKUP(AQ72,DATE!$P$10:$AI$99,$AZ$6+2,FALSE))</f>
        <v/>
      </c>
    </row>
    <row r="73" spans="1:54" ht="18.75" x14ac:dyDescent="0.4">
      <c r="A73" s="104">
        <v>60</v>
      </c>
      <c r="B73" s="148"/>
      <c r="C73" s="149"/>
      <c r="D73" s="148"/>
      <c r="E73" s="148"/>
      <c r="F73" s="148"/>
      <c r="G73" s="148"/>
      <c r="H73" s="150"/>
      <c r="I73" s="149"/>
      <c r="J73" s="149"/>
      <c r="K73" s="151"/>
      <c r="L73" s="150"/>
      <c r="M73" s="152"/>
      <c r="N73" s="152"/>
      <c r="O73" s="152"/>
      <c r="P73" s="152"/>
      <c r="Q73" s="152"/>
      <c r="R73" s="152"/>
      <c r="S73" s="152"/>
      <c r="T73" s="158"/>
      <c r="U73" s="152"/>
      <c r="V73" s="152"/>
      <c r="W73" s="152"/>
      <c r="X73" s="149"/>
      <c r="Y73" s="164"/>
      <c r="Z73" s="182" t="str">
        <f>IF(Y73="","",IF(AR73="Err","種目間違い",VLOOKUP(Y73,DATE!$G$11:$J$17,2,FALSE)))</f>
        <v/>
      </c>
      <c r="AA73" s="183"/>
      <c r="AB73" s="184" t="str">
        <f>IF(Y73="","",IF(AR73="Err","種目間違い",VLOOKUP(Y73,DATE!$G$11:$J$17,3,FALSE)))</f>
        <v/>
      </c>
      <c r="AC73" s="183"/>
      <c r="AD73" s="185" t="str">
        <f>IF(Y73="","",IF(AR73="Err","種目間違い",VLOOKUP(Y73,DATE!$G$11:$J$17,4,FALSE)))</f>
        <v/>
      </c>
      <c r="AE73" s="183"/>
      <c r="AH73" s="70">
        <f t="shared" si="1"/>
        <v>0</v>
      </c>
      <c r="AI73" s="70">
        <f t="shared" si="2"/>
        <v>0</v>
      </c>
      <c r="AJ73" s="70">
        <f t="shared" si="3"/>
        <v>0</v>
      </c>
      <c r="AK73" s="70">
        <f t="shared" si="4"/>
        <v>0</v>
      </c>
      <c r="AL73" s="70">
        <f t="shared" si="5"/>
        <v>0</v>
      </c>
      <c r="AM73" s="70">
        <f t="shared" si="6"/>
        <v>0</v>
      </c>
      <c r="AN73" s="70">
        <f t="shared" si="7"/>
        <v>0</v>
      </c>
      <c r="AO73" s="70" t="str">
        <f>IF(ISERROR(VLOOKUP(AN73,DATE!$B$10:$C$17,2,FALSE)),"",VLOOKUP(AN73,DATE!$B$10:$C$17,2,FALSE))</f>
        <v/>
      </c>
      <c r="AP73" s="90"/>
      <c r="AQ73" s="169" t="str">
        <f t="shared" si="8"/>
        <v/>
      </c>
      <c r="AR73" s="90" t="str">
        <f t="shared" si="9"/>
        <v/>
      </c>
      <c r="AS73" s="83" t="str">
        <f t="shared" si="10"/>
        <v/>
      </c>
      <c r="AT73" s="90" t="str">
        <f t="shared" si="11"/>
        <v/>
      </c>
      <c r="AU73" s="90" t="str">
        <f t="shared" si="12"/>
        <v/>
      </c>
      <c r="AV73" s="90">
        <f t="shared" si="13"/>
        <v>1900</v>
      </c>
      <c r="AW73" s="90">
        <f t="shared" si="14"/>
        <v>1</v>
      </c>
      <c r="AX73" s="90">
        <f t="shared" si="15"/>
        <v>0</v>
      </c>
      <c r="AY73" s="83" t="str">
        <f>IF(ISERROR(VLOOKUP(AQ73,DATE!$P$10:$AI$99,$AY$6,FALSE)),"",VLOOKUP(AQ73,DATE!$P$10:$AI$99,$AY$6,FALSE))</f>
        <v/>
      </c>
      <c r="AZ73" s="83" t="str">
        <f>IF(ISERROR(VLOOKUP(AQ73,DATE!$P$10:$AI$99,$AZ$6,FALSE)),"",VLOOKUP(AQ73,DATE!$P$10:$AI$99,$AZ$6,FALSE))</f>
        <v/>
      </c>
      <c r="BA73" s="83" t="str">
        <f>IF(ISERROR(VLOOKUP(AQ73,DATE!$P$10:$AI$99,$AZ$6+1,FALSE)),"",VLOOKUP(AQ73,DATE!$P$10:$AI$99,$AZ$6+1,FALSE))</f>
        <v/>
      </c>
      <c r="BB73" s="83" t="str">
        <f>IF(ISERROR(VLOOKUP(AQ73,DATE!$P$10:$AI$99,$AZ$6+2,FALSE)),"",VLOOKUP(AQ73,DATE!$P$10:$AI$99,$AZ$6+2,FALSE))</f>
        <v/>
      </c>
    </row>
    <row r="74" spans="1:54" ht="18.75" x14ac:dyDescent="0.4">
      <c r="A74" s="103">
        <v>61</v>
      </c>
      <c r="B74" s="143"/>
      <c r="C74" s="144"/>
      <c r="D74" s="143"/>
      <c r="E74" s="143"/>
      <c r="F74" s="143"/>
      <c r="G74" s="143"/>
      <c r="H74" s="145"/>
      <c r="I74" s="144"/>
      <c r="J74" s="144"/>
      <c r="K74" s="141"/>
      <c r="L74" s="145"/>
      <c r="M74" s="147"/>
      <c r="N74" s="147"/>
      <c r="O74" s="147"/>
      <c r="P74" s="147"/>
      <c r="Q74" s="147"/>
      <c r="R74" s="147"/>
      <c r="S74" s="147"/>
      <c r="T74" s="157"/>
      <c r="U74" s="147"/>
      <c r="V74" s="147"/>
      <c r="W74" s="147"/>
      <c r="X74" s="144"/>
      <c r="Y74" s="162"/>
      <c r="Z74" s="186" t="str">
        <f>IF(Y74="","",IF(AR74="Err","種目間違い",VLOOKUP(Y74,DATE!$G$11:$J$17,2,FALSE)))</f>
        <v/>
      </c>
      <c r="AA74" s="175"/>
      <c r="AB74" s="187" t="str">
        <f>IF(Y74="","",IF(AR74="Err","種目間違い",VLOOKUP(Y74,DATE!$G$11:$J$17,3,FALSE)))</f>
        <v/>
      </c>
      <c r="AC74" s="175"/>
      <c r="AD74" s="188" t="str">
        <f>IF(Y74="","",IF(AR74="Err","種目間違い",VLOOKUP(Y74,DATE!$G$11:$J$17,4,FALSE)))</f>
        <v/>
      </c>
      <c r="AE74" s="175"/>
      <c r="AH74" s="70">
        <f t="shared" si="1"/>
        <v>0</v>
      </c>
      <c r="AI74" s="70">
        <f t="shared" si="2"/>
        <v>0</v>
      </c>
      <c r="AJ74" s="70">
        <f t="shared" si="3"/>
        <v>0</v>
      </c>
      <c r="AK74" s="70">
        <f t="shared" si="4"/>
        <v>0</v>
      </c>
      <c r="AL74" s="70">
        <f t="shared" si="5"/>
        <v>0</v>
      </c>
      <c r="AM74" s="70">
        <f t="shared" si="6"/>
        <v>0</v>
      </c>
      <c r="AN74" s="70">
        <f t="shared" si="7"/>
        <v>0</v>
      </c>
      <c r="AO74" s="70" t="str">
        <f>IF(ISERROR(VLOOKUP(AN74,DATE!$B$10:$C$17,2,FALSE)),"",VLOOKUP(AN74,DATE!$B$10:$C$17,2,FALSE))</f>
        <v/>
      </c>
      <c r="AP74" s="90"/>
      <c r="AQ74" s="169" t="str">
        <f t="shared" si="8"/>
        <v/>
      </c>
      <c r="AR74" s="90" t="str">
        <f t="shared" si="9"/>
        <v/>
      </c>
      <c r="AS74" s="83" t="str">
        <f t="shared" si="10"/>
        <v/>
      </c>
      <c r="AT74" s="90" t="str">
        <f t="shared" si="11"/>
        <v/>
      </c>
      <c r="AU74" s="90" t="str">
        <f t="shared" si="12"/>
        <v/>
      </c>
      <c r="AV74" s="90">
        <f t="shared" si="13"/>
        <v>1900</v>
      </c>
      <c r="AW74" s="90">
        <f t="shared" si="14"/>
        <v>1</v>
      </c>
      <c r="AX74" s="90">
        <f t="shared" si="15"/>
        <v>0</v>
      </c>
      <c r="AY74" s="83" t="str">
        <f>IF(ISERROR(VLOOKUP(AQ74,DATE!$P$10:$AI$99,$AY$6,FALSE)),"",VLOOKUP(AQ74,DATE!$P$10:$AI$99,$AY$6,FALSE))</f>
        <v/>
      </c>
      <c r="AZ74" s="83" t="str">
        <f>IF(ISERROR(VLOOKUP(AQ74,DATE!$P$10:$AI$99,$AZ$6,FALSE)),"",VLOOKUP(AQ74,DATE!$P$10:$AI$99,$AZ$6,FALSE))</f>
        <v/>
      </c>
      <c r="BA74" s="83" t="str">
        <f>IF(ISERROR(VLOOKUP(AQ74,DATE!$P$10:$AI$99,$AZ$6+1,FALSE)),"",VLOOKUP(AQ74,DATE!$P$10:$AI$99,$AZ$6+1,FALSE))</f>
        <v/>
      </c>
      <c r="BB74" s="83" t="str">
        <f>IF(ISERROR(VLOOKUP(AQ74,DATE!$P$10:$AI$99,$AZ$6+2,FALSE)),"",VLOOKUP(AQ74,DATE!$P$10:$AI$99,$AZ$6+2,FALSE))</f>
        <v/>
      </c>
    </row>
    <row r="75" spans="1:54" ht="18.75" x14ac:dyDescent="0.4">
      <c r="A75" s="103">
        <v>62</v>
      </c>
      <c r="B75" s="143"/>
      <c r="C75" s="144"/>
      <c r="D75" s="143"/>
      <c r="E75" s="143"/>
      <c r="F75" s="143"/>
      <c r="G75" s="143"/>
      <c r="H75" s="145"/>
      <c r="I75" s="144"/>
      <c r="J75" s="144"/>
      <c r="K75" s="146"/>
      <c r="L75" s="145"/>
      <c r="M75" s="147"/>
      <c r="N75" s="147"/>
      <c r="O75" s="147"/>
      <c r="P75" s="147"/>
      <c r="Q75" s="147"/>
      <c r="R75" s="147"/>
      <c r="S75" s="147"/>
      <c r="T75" s="157"/>
      <c r="U75" s="147"/>
      <c r="V75" s="147"/>
      <c r="W75" s="147"/>
      <c r="X75" s="144"/>
      <c r="Y75" s="163"/>
      <c r="Z75" s="178" t="str">
        <f>IF(Y75="","",IF(AR75="Err","種目間違い",VLOOKUP(Y75,DATE!$G$11:$J$17,2,FALSE)))</f>
        <v/>
      </c>
      <c r="AA75" s="179"/>
      <c r="AB75" s="180" t="str">
        <f>IF(Y75="","",IF(AR75="Err","種目間違い",VLOOKUP(Y75,DATE!$G$11:$J$17,3,FALSE)))</f>
        <v/>
      </c>
      <c r="AC75" s="179"/>
      <c r="AD75" s="181" t="str">
        <f>IF(Y75="","",IF(AR75="Err","種目間違い",VLOOKUP(Y75,DATE!$G$11:$J$17,4,FALSE)))</f>
        <v/>
      </c>
      <c r="AE75" s="179"/>
      <c r="AH75" s="70">
        <f t="shared" si="1"/>
        <v>0</v>
      </c>
      <c r="AI75" s="70">
        <f t="shared" si="2"/>
        <v>0</v>
      </c>
      <c r="AJ75" s="70">
        <f t="shared" si="3"/>
        <v>0</v>
      </c>
      <c r="AK75" s="70">
        <f t="shared" si="4"/>
        <v>0</v>
      </c>
      <c r="AL75" s="70">
        <f t="shared" si="5"/>
        <v>0</v>
      </c>
      <c r="AM75" s="70">
        <f t="shared" si="6"/>
        <v>0</v>
      </c>
      <c r="AN75" s="70">
        <f t="shared" si="7"/>
        <v>0</v>
      </c>
      <c r="AO75" s="70" t="str">
        <f>IF(ISERROR(VLOOKUP(AN75,DATE!$B$10:$C$17,2,FALSE)),"",VLOOKUP(AN75,DATE!$B$10:$C$17,2,FALSE))</f>
        <v/>
      </c>
      <c r="AP75" s="90"/>
      <c r="AQ75" s="169" t="str">
        <f t="shared" si="8"/>
        <v/>
      </c>
      <c r="AR75" s="90" t="str">
        <f t="shared" si="9"/>
        <v/>
      </c>
      <c r="AS75" s="83" t="str">
        <f t="shared" si="10"/>
        <v/>
      </c>
      <c r="AT75" s="90" t="str">
        <f t="shared" si="11"/>
        <v/>
      </c>
      <c r="AU75" s="90" t="str">
        <f t="shared" si="12"/>
        <v/>
      </c>
      <c r="AV75" s="90">
        <f t="shared" si="13"/>
        <v>1900</v>
      </c>
      <c r="AW75" s="90">
        <f t="shared" si="14"/>
        <v>1</v>
      </c>
      <c r="AX75" s="90">
        <f t="shared" si="15"/>
        <v>0</v>
      </c>
      <c r="AY75" s="83" t="str">
        <f>IF(ISERROR(VLOOKUP(AQ75,DATE!$P$10:$AI$99,$AY$6,FALSE)),"",VLOOKUP(AQ75,DATE!$P$10:$AI$99,$AY$6,FALSE))</f>
        <v/>
      </c>
      <c r="AZ75" s="83" t="str">
        <f>IF(ISERROR(VLOOKUP(AQ75,DATE!$P$10:$AI$99,$AZ$6,FALSE)),"",VLOOKUP(AQ75,DATE!$P$10:$AI$99,$AZ$6,FALSE))</f>
        <v/>
      </c>
      <c r="BA75" s="83" t="str">
        <f>IF(ISERROR(VLOOKUP(AQ75,DATE!$P$10:$AI$99,$AZ$6+1,FALSE)),"",VLOOKUP(AQ75,DATE!$P$10:$AI$99,$AZ$6+1,FALSE))</f>
        <v/>
      </c>
      <c r="BB75" s="83" t="str">
        <f>IF(ISERROR(VLOOKUP(AQ75,DATE!$P$10:$AI$99,$AZ$6+2,FALSE)),"",VLOOKUP(AQ75,DATE!$P$10:$AI$99,$AZ$6+2,FALSE))</f>
        <v/>
      </c>
    </row>
    <row r="76" spans="1:54" ht="18.75" x14ac:dyDescent="0.4">
      <c r="A76" s="103">
        <v>63</v>
      </c>
      <c r="B76" s="143"/>
      <c r="C76" s="144"/>
      <c r="D76" s="143"/>
      <c r="E76" s="143"/>
      <c r="F76" s="143"/>
      <c r="G76" s="143"/>
      <c r="H76" s="145"/>
      <c r="I76" s="144"/>
      <c r="J76" s="144"/>
      <c r="K76" s="146"/>
      <c r="L76" s="145"/>
      <c r="M76" s="147"/>
      <c r="N76" s="147"/>
      <c r="O76" s="147"/>
      <c r="P76" s="147"/>
      <c r="Q76" s="147"/>
      <c r="R76" s="147"/>
      <c r="S76" s="147"/>
      <c r="T76" s="157"/>
      <c r="U76" s="147"/>
      <c r="V76" s="147"/>
      <c r="W76" s="147"/>
      <c r="X76" s="144"/>
      <c r="Y76" s="163"/>
      <c r="Z76" s="178" t="str">
        <f>IF(Y76="","",IF(AR76="Err","種目間違い",VLOOKUP(Y76,DATE!$G$11:$J$17,2,FALSE)))</f>
        <v/>
      </c>
      <c r="AA76" s="179"/>
      <c r="AB76" s="180" t="str">
        <f>IF(Y76="","",IF(AR76="Err","種目間違い",VLOOKUP(Y76,DATE!$G$11:$J$17,3,FALSE)))</f>
        <v/>
      </c>
      <c r="AC76" s="179"/>
      <c r="AD76" s="181" t="str">
        <f>IF(Y76="","",IF(AR76="Err","種目間違い",VLOOKUP(Y76,DATE!$G$11:$J$17,4,FALSE)))</f>
        <v/>
      </c>
      <c r="AE76" s="179"/>
      <c r="AH76" s="70">
        <f t="shared" si="1"/>
        <v>0</v>
      </c>
      <c r="AI76" s="70">
        <f t="shared" si="2"/>
        <v>0</v>
      </c>
      <c r="AJ76" s="70">
        <f t="shared" si="3"/>
        <v>0</v>
      </c>
      <c r="AK76" s="70">
        <f t="shared" si="4"/>
        <v>0</v>
      </c>
      <c r="AL76" s="70">
        <f t="shared" si="5"/>
        <v>0</v>
      </c>
      <c r="AM76" s="70">
        <f t="shared" si="6"/>
        <v>0</v>
      </c>
      <c r="AN76" s="70">
        <f t="shared" si="7"/>
        <v>0</v>
      </c>
      <c r="AO76" s="70" t="str">
        <f>IF(ISERROR(VLOOKUP(AN76,DATE!$B$10:$C$17,2,FALSE)),"",VLOOKUP(AN76,DATE!$B$10:$C$17,2,FALSE))</f>
        <v/>
      </c>
      <c r="AP76" s="90"/>
      <c r="AQ76" s="169" t="str">
        <f t="shared" si="8"/>
        <v/>
      </c>
      <c r="AR76" s="90" t="str">
        <f t="shared" si="9"/>
        <v/>
      </c>
      <c r="AS76" s="83" t="str">
        <f t="shared" si="10"/>
        <v/>
      </c>
      <c r="AT76" s="90" t="str">
        <f t="shared" si="11"/>
        <v/>
      </c>
      <c r="AU76" s="90" t="str">
        <f t="shared" si="12"/>
        <v/>
      </c>
      <c r="AV76" s="90">
        <f t="shared" si="13"/>
        <v>1900</v>
      </c>
      <c r="AW76" s="90">
        <f t="shared" si="14"/>
        <v>1</v>
      </c>
      <c r="AX76" s="90">
        <f t="shared" si="15"/>
        <v>0</v>
      </c>
      <c r="AY76" s="83" t="str">
        <f>IF(ISERROR(VLOOKUP(AQ76,DATE!$P$10:$AI$99,$AY$6,FALSE)),"",VLOOKUP(AQ76,DATE!$P$10:$AI$99,$AY$6,FALSE))</f>
        <v/>
      </c>
      <c r="AZ76" s="83" t="str">
        <f>IF(ISERROR(VLOOKUP(AQ76,DATE!$P$10:$AI$99,$AZ$6,FALSE)),"",VLOOKUP(AQ76,DATE!$P$10:$AI$99,$AZ$6,FALSE))</f>
        <v/>
      </c>
      <c r="BA76" s="83" t="str">
        <f>IF(ISERROR(VLOOKUP(AQ76,DATE!$P$10:$AI$99,$AZ$6+1,FALSE)),"",VLOOKUP(AQ76,DATE!$P$10:$AI$99,$AZ$6+1,FALSE))</f>
        <v/>
      </c>
      <c r="BB76" s="83" t="str">
        <f>IF(ISERROR(VLOOKUP(AQ76,DATE!$P$10:$AI$99,$AZ$6+2,FALSE)),"",VLOOKUP(AQ76,DATE!$P$10:$AI$99,$AZ$6+2,FALSE))</f>
        <v/>
      </c>
    </row>
    <row r="77" spans="1:54" ht="18.75" x14ac:dyDescent="0.4">
      <c r="A77" s="103">
        <v>64</v>
      </c>
      <c r="B77" s="143"/>
      <c r="C77" s="144"/>
      <c r="D77" s="143"/>
      <c r="E77" s="143"/>
      <c r="F77" s="143"/>
      <c r="G77" s="143"/>
      <c r="H77" s="145"/>
      <c r="I77" s="144"/>
      <c r="J77" s="144"/>
      <c r="K77" s="146"/>
      <c r="L77" s="145"/>
      <c r="M77" s="147"/>
      <c r="N77" s="147"/>
      <c r="O77" s="147"/>
      <c r="P77" s="147"/>
      <c r="Q77" s="147"/>
      <c r="R77" s="147"/>
      <c r="S77" s="147"/>
      <c r="T77" s="157"/>
      <c r="U77" s="147"/>
      <c r="V77" s="147"/>
      <c r="W77" s="147"/>
      <c r="X77" s="144"/>
      <c r="Y77" s="163"/>
      <c r="Z77" s="178" t="str">
        <f>IF(Y77="","",IF(AR77="Err","種目間違い",VLOOKUP(Y77,DATE!$G$11:$J$17,2,FALSE)))</f>
        <v/>
      </c>
      <c r="AA77" s="179"/>
      <c r="AB77" s="180" t="str">
        <f>IF(Y77="","",IF(AR77="Err","種目間違い",VLOOKUP(Y77,DATE!$G$11:$J$17,3,FALSE)))</f>
        <v/>
      </c>
      <c r="AC77" s="179"/>
      <c r="AD77" s="181" t="str">
        <f>IF(Y77="","",IF(AR77="Err","種目間違い",VLOOKUP(Y77,DATE!$G$11:$J$17,4,FALSE)))</f>
        <v/>
      </c>
      <c r="AE77" s="179"/>
      <c r="AH77" s="70">
        <f t="shared" ref="AH77:AH113" si="16">IF(OR(X77="一般",X77="大学"),1,0)</f>
        <v>0</v>
      </c>
      <c r="AI77" s="70">
        <f t="shared" ref="AI77:AI113" si="17">IF(X77="高校",1,0)</f>
        <v>0</v>
      </c>
      <c r="AJ77" s="70">
        <f t="shared" ref="AJ77:AJ113" si="18">IF(LEFT(X77,2)="中学",IF(W77=1,0,1),0)</f>
        <v>0</v>
      </c>
      <c r="AK77" s="70">
        <f t="shared" ref="AK77:AK113" si="19">IF(LEFT(X77,2)="中学",IF(W77=1,1,0),0)</f>
        <v>0</v>
      </c>
      <c r="AL77" s="70">
        <f t="shared" ref="AL77:AL113" si="20">IF(LEFT(X77,2)="小学",IF(W77&gt;=5,1,0),0)</f>
        <v>0</v>
      </c>
      <c r="AM77" s="70">
        <f t="shared" ref="AM77:AM113" si="21">IF(LEFT(X77,2)="小学",IF(W77&lt;=4,1,0),0)</f>
        <v>0</v>
      </c>
      <c r="AN77" s="70">
        <f t="shared" ref="AN77:AN113" si="22">AH77+AI77*3+AJ77*4+AK77*5+AL77*6+AM77*7</f>
        <v>0</v>
      </c>
      <c r="AO77" s="70" t="str">
        <f>IF(ISERROR(VLOOKUP(AN77,DATE!$B$10:$C$17,2,FALSE)),"",VLOOKUP(AN77,DATE!$B$10:$C$17,2,FALSE))</f>
        <v/>
      </c>
      <c r="AP77" s="90"/>
      <c r="AQ77" s="169" t="str">
        <f t="shared" si="8"/>
        <v/>
      </c>
      <c r="AR77" s="90" t="str">
        <f t="shared" si="9"/>
        <v/>
      </c>
      <c r="AS77" s="83" t="str">
        <f t="shared" si="10"/>
        <v/>
      </c>
      <c r="AT77" s="90" t="str">
        <f t="shared" si="11"/>
        <v/>
      </c>
      <c r="AU77" s="90" t="str">
        <f t="shared" si="12"/>
        <v/>
      </c>
      <c r="AV77" s="90">
        <f t="shared" si="13"/>
        <v>1900</v>
      </c>
      <c r="AW77" s="90">
        <f t="shared" si="14"/>
        <v>1</v>
      </c>
      <c r="AX77" s="90">
        <f t="shared" si="15"/>
        <v>0</v>
      </c>
      <c r="AY77" s="83" t="str">
        <f>IF(ISERROR(VLOOKUP(AQ77,DATE!$P$10:$AI$99,$AY$6,FALSE)),"",VLOOKUP(AQ77,DATE!$P$10:$AI$99,$AY$6,FALSE))</f>
        <v/>
      </c>
      <c r="AZ77" s="83" t="str">
        <f>IF(ISERROR(VLOOKUP(AQ77,DATE!$P$10:$AI$99,$AZ$6,FALSE)),"",VLOOKUP(AQ77,DATE!$P$10:$AI$99,$AZ$6,FALSE))</f>
        <v/>
      </c>
      <c r="BA77" s="83" t="str">
        <f>IF(ISERROR(VLOOKUP(AQ77,DATE!$P$10:$AI$99,$AZ$6+1,FALSE)),"",VLOOKUP(AQ77,DATE!$P$10:$AI$99,$AZ$6+1,FALSE))</f>
        <v/>
      </c>
      <c r="BB77" s="83" t="str">
        <f>IF(ISERROR(VLOOKUP(AQ77,DATE!$P$10:$AI$99,$AZ$6+2,FALSE)),"",VLOOKUP(AQ77,DATE!$P$10:$AI$99,$AZ$6+2,FALSE))</f>
        <v/>
      </c>
    </row>
    <row r="78" spans="1:54" ht="18.75" x14ac:dyDescent="0.4">
      <c r="A78" s="104">
        <v>65</v>
      </c>
      <c r="B78" s="148"/>
      <c r="C78" s="149"/>
      <c r="D78" s="148"/>
      <c r="E78" s="148"/>
      <c r="F78" s="148"/>
      <c r="G78" s="148"/>
      <c r="H78" s="150"/>
      <c r="I78" s="149"/>
      <c r="J78" s="149"/>
      <c r="K78" s="151"/>
      <c r="L78" s="150"/>
      <c r="M78" s="152"/>
      <c r="N78" s="152"/>
      <c r="O78" s="152"/>
      <c r="P78" s="152"/>
      <c r="Q78" s="152"/>
      <c r="R78" s="152"/>
      <c r="S78" s="152"/>
      <c r="T78" s="158"/>
      <c r="U78" s="152"/>
      <c r="V78" s="152"/>
      <c r="W78" s="152"/>
      <c r="X78" s="149"/>
      <c r="Y78" s="164"/>
      <c r="Z78" s="182" t="str">
        <f>IF(Y78="","",IF(AR78="Err","種目間違い",VLOOKUP(Y78,DATE!$G$11:$J$17,2,FALSE)))</f>
        <v/>
      </c>
      <c r="AA78" s="183"/>
      <c r="AB78" s="184" t="str">
        <f>IF(Y78="","",IF(AR78="Err","種目間違い",VLOOKUP(Y78,DATE!$G$11:$J$17,3,FALSE)))</f>
        <v/>
      </c>
      <c r="AC78" s="183"/>
      <c r="AD78" s="185" t="str">
        <f>IF(Y78="","",IF(AR78="Err","種目間違い",VLOOKUP(Y78,DATE!$G$11:$J$17,4,FALSE)))</f>
        <v/>
      </c>
      <c r="AE78" s="183"/>
      <c r="AH78" s="70">
        <f t="shared" si="16"/>
        <v>0</v>
      </c>
      <c r="AI78" s="70">
        <f t="shared" si="17"/>
        <v>0</v>
      </c>
      <c r="AJ78" s="70">
        <f t="shared" si="18"/>
        <v>0</v>
      </c>
      <c r="AK78" s="70">
        <f t="shared" si="19"/>
        <v>0</v>
      </c>
      <c r="AL78" s="70">
        <f t="shared" si="20"/>
        <v>0</v>
      </c>
      <c r="AM78" s="70">
        <f t="shared" si="21"/>
        <v>0</v>
      </c>
      <c r="AN78" s="70">
        <f t="shared" si="22"/>
        <v>0</v>
      </c>
      <c r="AO78" s="70" t="str">
        <f>IF(ISERROR(VLOOKUP(AN78,DATE!$B$10:$C$17,2,FALSE)),"",VLOOKUP(AN78,DATE!$B$10:$C$17,2,FALSE))</f>
        <v/>
      </c>
      <c r="AP78" s="90"/>
      <c r="AQ78" s="169" t="str">
        <f t="shared" si="8"/>
        <v/>
      </c>
      <c r="AR78" s="90" t="str">
        <f t="shared" si="9"/>
        <v/>
      </c>
      <c r="AS78" s="83" t="str">
        <f t="shared" si="10"/>
        <v/>
      </c>
      <c r="AT78" s="90" t="str">
        <f t="shared" si="11"/>
        <v/>
      </c>
      <c r="AU78" s="90" t="str">
        <f t="shared" si="12"/>
        <v/>
      </c>
      <c r="AV78" s="90">
        <f t="shared" si="13"/>
        <v>1900</v>
      </c>
      <c r="AW78" s="90">
        <f t="shared" si="14"/>
        <v>1</v>
      </c>
      <c r="AX78" s="90">
        <f t="shared" si="15"/>
        <v>0</v>
      </c>
      <c r="AY78" s="83" t="str">
        <f>IF(ISERROR(VLOOKUP(AQ78,DATE!$P$10:$AI$99,$AY$6,FALSE)),"",VLOOKUP(AQ78,DATE!$P$10:$AI$99,$AY$6,FALSE))</f>
        <v/>
      </c>
      <c r="AZ78" s="83" t="str">
        <f>IF(ISERROR(VLOOKUP(AQ78,DATE!$P$10:$AI$99,$AZ$6,FALSE)),"",VLOOKUP(AQ78,DATE!$P$10:$AI$99,$AZ$6,FALSE))</f>
        <v/>
      </c>
      <c r="BA78" s="83" t="str">
        <f>IF(ISERROR(VLOOKUP(AQ78,DATE!$P$10:$AI$99,$AZ$6+1,FALSE)),"",VLOOKUP(AQ78,DATE!$P$10:$AI$99,$AZ$6+1,FALSE))</f>
        <v/>
      </c>
      <c r="BB78" s="83" t="str">
        <f>IF(ISERROR(VLOOKUP(AQ78,DATE!$P$10:$AI$99,$AZ$6+2,FALSE)),"",VLOOKUP(AQ78,DATE!$P$10:$AI$99,$AZ$6+2,FALSE))</f>
        <v/>
      </c>
    </row>
    <row r="79" spans="1:54" ht="18.75" x14ac:dyDescent="0.4">
      <c r="A79" s="103">
        <v>66</v>
      </c>
      <c r="B79" s="143"/>
      <c r="C79" s="144"/>
      <c r="D79" s="143"/>
      <c r="E79" s="143"/>
      <c r="F79" s="143"/>
      <c r="G79" s="143"/>
      <c r="H79" s="145"/>
      <c r="I79" s="144"/>
      <c r="J79" s="144"/>
      <c r="K79" s="141"/>
      <c r="L79" s="145"/>
      <c r="M79" s="147"/>
      <c r="N79" s="147"/>
      <c r="O79" s="147"/>
      <c r="P79" s="147"/>
      <c r="Q79" s="147"/>
      <c r="R79" s="147"/>
      <c r="S79" s="147"/>
      <c r="T79" s="157"/>
      <c r="U79" s="147"/>
      <c r="V79" s="147"/>
      <c r="W79" s="147"/>
      <c r="X79" s="144"/>
      <c r="Y79" s="162"/>
      <c r="Z79" s="186" t="str">
        <f>IF(Y79="","",IF(AR79="Err","種目間違い",VLOOKUP(Y79,DATE!$G$11:$J$17,2,FALSE)))</f>
        <v/>
      </c>
      <c r="AA79" s="175"/>
      <c r="AB79" s="187" t="str">
        <f>IF(Y79="","",IF(AR79="Err","種目間違い",VLOOKUP(Y79,DATE!$G$11:$J$17,3,FALSE)))</f>
        <v/>
      </c>
      <c r="AC79" s="175"/>
      <c r="AD79" s="188" t="str">
        <f>IF(Y79="","",IF(AR79="Err","種目間違い",VLOOKUP(Y79,DATE!$G$11:$J$17,4,FALSE)))</f>
        <v/>
      </c>
      <c r="AE79" s="175"/>
      <c r="AH79" s="70">
        <f t="shared" si="16"/>
        <v>0</v>
      </c>
      <c r="AI79" s="70">
        <f t="shared" si="17"/>
        <v>0</v>
      </c>
      <c r="AJ79" s="70">
        <f t="shared" si="18"/>
        <v>0</v>
      </c>
      <c r="AK79" s="70">
        <f t="shared" si="19"/>
        <v>0</v>
      </c>
      <c r="AL79" s="70">
        <f t="shared" si="20"/>
        <v>0</v>
      </c>
      <c r="AM79" s="70">
        <f t="shared" si="21"/>
        <v>0</v>
      </c>
      <c r="AN79" s="70">
        <f t="shared" si="22"/>
        <v>0</v>
      </c>
      <c r="AO79" s="70" t="str">
        <f>IF(ISERROR(VLOOKUP(AN79,DATE!$B$10:$C$17,2,FALSE)),"",VLOOKUP(AN79,DATE!$B$10:$C$17,2,FALSE))</f>
        <v/>
      </c>
      <c r="AP79" s="90"/>
      <c r="AQ79" s="169" t="str">
        <f t="shared" ref="AQ79:AQ113" si="23">IF(OR(L79="",AO79="",Y79=""),"",AT79&amp;AO79&amp;Y79)</f>
        <v/>
      </c>
      <c r="AR79" s="90" t="str">
        <f t="shared" ref="AR79:AR113" si="24">IF(AQ79="","",IF(AY79="","Err","OK"))</f>
        <v/>
      </c>
      <c r="AS79" s="83" t="str">
        <f t="shared" ref="AS79:AS113" si="25">IF(Y79="","",IF(AN79=7,1000,1500))</f>
        <v/>
      </c>
      <c r="AT79" s="90" t="str">
        <f t="shared" ref="AT79:AT113" si="26">LEFT(L79,1)</f>
        <v/>
      </c>
      <c r="AU79" s="90" t="str">
        <f t="shared" ref="AU79:AU113" si="27">RIGHT(W79,1)</f>
        <v/>
      </c>
      <c r="AV79" s="90">
        <f t="shared" ref="AV79:AV113" si="28">YEAR(T79)</f>
        <v>1900</v>
      </c>
      <c r="AW79" s="90">
        <f t="shared" ref="AW79:AW113" si="29">MONTH(T79)</f>
        <v>1</v>
      </c>
      <c r="AX79" s="90">
        <f t="shared" ref="AX79:AX113" si="30">DAY(T79)</f>
        <v>0</v>
      </c>
      <c r="AY79" s="83" t="str">
        <f>IF(ISERROR(VLOOKUP(AQ79,DATE!$P$10:$AI$99,$AY$6,FALSE)),"",VLOOKUP(AQ79,DATE!$P$10:$AI$99,$AY$6,FALSE))</f>
        <v/>
      </c>
      <c r="AZ79" s="83" t="str">
        <f>IF(ISERROR(VLOOKUP(AQ79,DATE!$P$10:$AI$99,$AZ$6,FALSE)),"",VLOOKUP(AQ79,DATE!$P$10:$AI$99,$AZ$6,FALSE))</f>
        <v/>
      </c>
      <c r="BA79" s="83" t="str">
        <f>IF(ISERROR(VLOOKUP(AQ79,DATE!$P$10:$AI$99,$AZ$6+1,FALSE)),"",VLOOKUP(AQ79,DATE!$P$10:$AI$99,$AZ$6+1,FALSE))</f>
        <v/>
      </c>
      <c r="BB79" s="83" t="str">
        <f>IF(ISERROR(VLOOKUP(AQ79,DATE!$P$10:$AI$99,$AZ$6+2,FALSE)),"",VLOOKUP(AQ79,DATE!$P$10:$AI$99,$AZ$6+2,FALSE))</f>
        <v/>
      </c>
    </row>
    <row r="80" spans="1:54" ht="18.75" x14ac:dyDescent="0.4">
      <c r="A80" s="103">
        <v>67</v>
      </c>
      <c r="B80" s="143"/>
      <c r="C80" s="144"/>
      <c r="D80" s="143"/>
      <c r="E80" s="143"/>
      <c r="F80" s="143"/>
      <c r="G80" s="143"/>
      <c r="H80" s="145"/>
      <c r="I80" s="144"/>
      <c r="J80" s="144"/>
      <c r="K80" s="146"/>
      <c r="L80" s="145"/>
      <c r="M80" s="147"/>
      <c r="N80" s="147"/>
      <c r="O80" s="147"/>
      <c r="P80" s="147"/>
      <c r="Q80" s="147"/>
      <c r="R80" s="147"/>
      <c r="S80" s="147"/>
      <c r="T80" s="157"/>
      <c r="U80" s="147"/>
      <c r="V80" s="147"/>
      <c r="W80" s="147"/>
      <c r="X80" s="144"/>
      <c r="Y80" s="163"/>
      <c r="Z80" s="178" t="str">
        <f>IF(Y80="","",IF(AR80="Err","種目間違い",VLOOKUP(Y80,DATE!$G$11:$J$17,2,FALSE)))</f>
        <v/>
      </c>
      <c r="AA80" s="179"/>
      <c r="AB80" s="180" t="str">
        <f>IF(Y80="","",IF(AR80="Err","種目間違い",VLOOKUP(Y80,DATE!$G$11:$J$17,3,FALSE)))</f>
        <v/>
      </c>
      <c r="AC80" s="179"/>
      <c r="AD80" s="181" t="str">
        <f>IF(Y80="","",IF(AR80="Err","種目間違い",VLOOKUP(Y80,DATE!$G$11:$J$17,4,FALSE)))</f>
        <v/>
      </c>
      <c r="AE80" s="179"/>
      <c r="AH80" s="70">
        <f t="shared" si="16"/>
        <v>0</v>
      </c>
      <c r="AI80" s="70">
        <f t="shared" si="17"/>
        <v>0</v>
      </c>
      <c r="AJ80" s="70">
        <f t="shared" si="18"/>
        <v>0</v>
      </c>
      <c r="AK80" s="70">
        <f t="shared" si="19"/>
        <v>0</v>
      </c>
      <c r="AL80" s="70">
        <f t="shared" si="20"/>
        <v>0</v>
      </c>
      <c r="AM80" s="70">
        <f t="shared" si="21"/>
        <v>0</v>
      </c>
      <c r="AN80" s="70">
        <f t="shared" si="22"/>
        <v>0</v>
      </c>
      <c r="AO80" s="70" t="str">
        <f>IF(ISERROR(VLOOKUP(AN80,DATE!$B$10:$C$17,2,FALSE)),"",VLOOKUP(AN80,DATE!$B$10:$C$17,2,FALSE))</f>
        <v/>
      </c>
      <c r="AP80" s="90"/>
      <c r="AQ80" s="169" t="str">
        <f t="shared" si="23"/>
        <v/>
      </c>
      <c r="AR80" s="90" t="str">
        <f t="shared" si="24"/>
        <v/>
      </c>
      <c r="AS80" s="83" t="str">
        <f t="shared" si="25"/>
        <v/>
      </c>
      <c r="AT80" s="90" t="str">
        <f t="shared" si="26"/>
        <v/>
      </c>
      <c r="AU80" s="90" t="str">
        <f t="shared" si="27"/>
        <v/>
      </c>
      <c r="AV80" s="90">
        <f t="shared" si="28"/>
        <v>1900</v>
      </c>
      <c r="AW80" s="90">
        <f t="shared" si="29"/>
        <v>1</v>
      </c>
      <c r="AX80" s="90">
        <f t="shared" si="30"/>
        <v>0</v>
      </c>
      <c r="AY80" s="83" t="str">
        <f>IF(ISERROR(VLOOKUP(AQ80,DATE!$P$10:$AI$99,$AY$6,FALSE)),"",VLOOKUP(AQ80,DATE!$P$10:$AI$99,$AY$6,FALSE))</f>
        <v/>
      </c>
      <c r="AZ80" s="83" t="str">
        <f>IF(ISERROR(VLOOKUP(AQ80,DATE!$P$10:$AI$99,$AZ$6,FALSE)),"",VLOOKUP(AQ80,DATE!$P$10:$AI$99,$AZ$6,FALSE))</f>
        <v/>
      </c>
      <c r="BA80" s="83" t="str">
        <f>IF(ISERROR(VLOOKUP(AQ80,DATE!$P$10:$AI$99,$AZ$6+1,FALSE)),"",VLOOKUP(AQ80,DATE!$P$10:$AI$99,$AZ$6+1,FALSE))</f>
        <v/>
      </c>
      <c r="BB80" s="83" t="str">
        <f>IF(ISERROR(VLOOKUP(AQ80,DATE!$P$10:$AI$99,$AZ$6+2,FALSE)),"",VLOOKUP(AQ80,DATE!$P$10:$AI$99,$AZ$6+2,FALSE))</f>
        <v/>
      </c>
    </row>
    <row r="81" spans="1:54" ht="18.75" x14ac:dyDescent="0.4">
      <c r="A81" s="103">
        <v>68</v>
      </c>
      <c r="B81" s="143"/>
      <c r="C81" s="144"/>
      <c r="D81" s="143"/>
      <c r="E81" s="143"/>
      <c r="F81" s="143"/>
      <c r="G81" s="143"/>
      <c r="H81" s="145"/>
      <c r="I81" s="144"/>
      <c r="J81" s="144"/>
      <c r="K81" s="146"/>
      <c r="L81" s="145"/>
      <c r="M81" s="147"/>
      <c r="N81" s="147"/>
      <c r="O81" s="147"/>
      <c r="P81" s="147"/>
      <c r="Q81" s="147"/>
      <c r="R81" s="147"/>
      <c r="S81" s="147"/>
      <c r="T81" s="157"/>
      <c r="U81" s="147"/>
      <c r="V81" s="147"/>
      <c r="W81" s="147"/>
      <c r="X81" s="144"/>
      <c r="Y81" s="163"/>
      <c r="Z81" s="178" t="str">
        <f>IF(Y81="","",IF(AR81="Err","種目間違い",VLOOKUP(Y81,DATE!$G$11:$J$17,2,FALSE)))</f>
        <v/>
      </c>
      <c r="AA81" s="179"/>
      <c r="AB81" s="180" t="str">
        <f>IF(Y81="","",IF(AR81="Err","種目間違い",VLOOKUP(Y81,DATE!$G$11:$J$17,3,FALSE)))</f>
        <v/>
      </c>
      <c r="AC81" s="179"/>
      <c r="AD81" s="181" t="str">
        <f>IF(Y81="","",IF(AR81="Err","種目間違い",VLOOKUP(Y81,DATE!$G$11:$J$17,4,FALSE)))</f>
        <v/>
      </c>
      <c r="AE81" s="179"/>
      <c r="AH81" s="70">
        <f t="shared" si="16"/>
        <v>0</v>
      </c>
      <c r="AI81" s="70">
        <f t="shared" si="17"/>
        <v>0</v>
      </c>
      <c r="AJ81" s="70">
        <f t="shared" si="18"/>
        <v>0</v>
      </c>
      <c r="AK81" s="70">
        <f t="shared" si="19"/>
        <v>0</v>
      </c>
      <c r="AL81" s="70">
        <f t="shared" si="20"/>
        <v>0</v>
      </c>
      <c r="AM81" s="70">
        <f t="shared" si="21"/>
        <v>0</v>
      </c>
      <c r="AN81" s="70">
        <f t="shared" si="22"/>
        <v>0</v>
      </c>
      <c r="AO81" s="70" t="str">
        <f>IF(ISERROR(VLOOKUP(AN81,DATE!$B$10:$C$17,2,FALSE)),"",VLOOKUP(AN81,DATE!$B$10:$C$17,2,FALSE))</f>
        <v/>
      </c>
      <c r="AP81" s="90"/>
      <c r="AQ81" s="169" t="str">
        <f t="shared" si="23"/>
        <v/>
      </c>
      <c r="AR81" s="90" t="str">
        <f t="shared" si="24"/>
        <v/>
      </c>
      <c r="AS81" s="83" t="str">
        <f t="shared" si="25"/>
        <v/>
      </c>
      <c r="AT81" s="90" t="str">
        <f t="shared" si="26"/>
        <v/>
      </c>
      <c r="AU81" s="90" t="str">
        <f t="shared" si="27"/>
        <v/>
      </c>
      <c r="AV81" s="90">
        <f t="shared" si="28"/>
        <v>1900</v>
      </c>
      <c r="AW81" s="90">
        <f t="shared" si="29"/>
        <v>1</v>
      </c>
      <c r="AX81" s="90">
        <f t="shared" si="30"/>
        <v>0</v>
      </c>
      <c r="AY81" s="83" t="str">
        <f>IF(ISERROR(VLOOKUP(AQ81,DATE!$P$10:$AI$99,$AY$6,FALSE)),"",VLOOKUP(AQ81,DATE!$P$10:$AI$99,$AY$6,FALSE))</f>
        <v/>
      </c>
      <c r="AZ81" s="83" t="str">
        <f>IF(ISERROR(VLOOKUP(AQ81,DATE!$P$10:$AI$99,$AZ$6,FALSE)),"",VLOOKUP(AQ81,DATE!$P$10:$AI$99,$AZ$6,FALSE))</f>
        <v/>
      </c>
      <c r="BA81" s="83" t="str">
        <f>IF(ISERROR(VLOOKUP(AQ81,DATE!$P$10:$AI$99,$AZ$6+1,FALSE)),"",VLOOKUP(AQ81,DATE!$P$10:$AI$99,$AZ$6+1,FALSE))</f>
        <v/>
      </c>
      <c r="BB81" s="83" t="str">
        <f>IF(ISERROR(VLOOKUP(AQ81,DATE!$P$10:$AI$99,$AZ$6+2,FALSE)),"",VLOOKUP(AQ81,DATE!$P$10:$AI$99,$AZ$6+2,FALSE))</f>
        <v/>
      </c>
    </row>
    <row r="82" spans="1:54" ht="18.75" x14ac:dyDescent="0.4">
      <c r="A82" s="103">
        <v>69</v>
      </c>
      <c r="B82" s="143"/>
      <c r="C82" s="144"/>
      <c r="D82" s="143"/>
      <c r="E82" s="143"/>
      <c r="F82" s="143"/>
      <c r="G82" s="143"/>
      <c r="H82" s="145"/>
      <c r="I82" s="144"/>
      <c r="J82" s="144"/>
      <c r="K82" s="146"/>
      <c r="L82" s="145"/>
      <c r="M82" s="147"/>
      <c r="N82" s="147"/>
      <c r="O82" s="147"/>
      <c r="P82" s="147"/>
      <c r="Q82" s="147"/>
      <c r="R82" s="147"/>
      <c r="S82" s="147"/>
      <c r="T82" s="157"/>
      <c r="U82" s="147"/>
      <c r="V82" s="147"/>
      <c r="W82" s="147"/>
      <c r="X82" s="144"/>
      <c r="Y82" s="163"/>
      <c r="Z82" s="178" t="str">
        <f>IF(Y82="","",IF(AR82="Err","種目間違い",VLOOKUP(Y82,DATE!$G$11:$J$17,2,FALSE)))</f>
        <v/>
      </c>
      <c r="AA82" s="179"/>
      <c r="AB82" s="180" t="str">
        <f>IF(Y82="","",IF(AR82="Err","種目間違い",VLOOKUP(Y82,DATE!$G$11:$J$17,3,FALSE)))</f>
        <v/>
      </c>
      <c r="AC82" s="179"/>
      <c r="AD82" s="181" t="str">
        <f>IF(Y82="","",IF(AR82="Err","種目間違い",VLOOKUP(Y82,DATE!$G$11:$J$17,4,FALSE)))</f>
        <v/>
      </c>
      <c r="AE82" s="179"/>
      <c r="AH82" s="70">
        <f t="shared" si="16"/>
        <v>0</v>
      </c>
      <c r="AI82" s="70">
        <f t="shared" si="17"/>
        <v>0</v>
      </c>
      <c r="AJ82" s="70">
        <f t="shared" si="18"/>
        <v>0</v>
      </c>
      <c r="AK82" s="70">
        <f t="shared" si="19"/>
        <v>0</v>
      </c>
      <c r="AL82" s="70">
        <f t="shared" si="20"/>
        <v>0</v>
      </c>
      <c r="AM82" s="70">
        <f t="shared" si="21"/>
        <v>0</v>
      </c>
      <c r="AN82" s="70">
        <f t="shared" si="22"/>
        <v>0</v>
      </c>
      <c r="AO82" s="70" t="str">
        <f>IF(ISERROR(VLOOKUP(AN82,DATE!$B$10:$C$17,2,FALSE)),"",VLOOKUP(AN82,DATE!$B$10:$C$17,2,FALSE))</f>
        <v/>
      </c>
      <c r="AP82" s="90"/>
      <c r="AQ82" s="169" t="str">
        <f t="shared" si="23"/>
        <v/>
      </c>
      <c r="AR82" s="90" t="str">
        <f t="shared" si="24"/>
        <v/>
      </c>
      <c r="AS82" s="83" t="str">
        <f t="shared" si="25"/>
        <v/>
      </c>
      <c r="AT82" s="90" t="str">
        <f t="shared" si="26"/>
        <v/>
      </c>
      <c r="AU82" s="90" t="str">
        <f t="shared" si="27"/>
        <v/>
      </c>
      <c r="AV82" s="90">
        <f t="shared" si="28"/>
        <v>1900</v>
      </c>
      <c r="AW82" s="90">
        <f t="shared" si="29"/>
        <v>1</v>
      </c>
      <c r="AX82" s="90">
        <f t="shared" si="30"/>
        <v>0</v>
      </c>
      <c r="AY82" s="83" t="str">
        <f>IF(ISERROR(VLOOKUP(AQ82,DATE!$P$10:$AI$99,$AY$6,FALSE)),"",VLOOKUP(AQ82,DATE!$P$10:$AI$99,$AY$6,FALSE))</f>
        <v/>
      </c>
      <c r="AZ82" s="83" t="str">
        <f>IF(ISERROR(VLOOKUP(AQ82,DATE!$P$10:$AI$99,$AZ$6,FALSE)),"",VLOOKUP(AQ82,DATE!$P$10:$AI$99,$AZ$6,FALSE))</f>
        <v/>
      </c>
      <c r="BA82" s="83" t="str">
        <f>IF(ISERROR(VLOOKUP(AQ82,DATE!$P$10:$AI$99,$AZ$6+1,FALSE)),"",VLOOKUP(AQ82,DATE!$P$10:$AI$99,$AZ$6+1,FALSE))</f>
        <v/>
      </c>
      <c r="BB82" s="83" t="str">
        <f>IF(ISERROR(VLOOKUP(AQ82,DATE!$P$10:$AI$99,$AZ$6+2,FALSE)),"",VLOOKUP(AQ82,DATE!$P$10:$AI$99,$AZ$6+2,FALSE))</f>
        <v/>
      </c>
    </row>
    <row r="83" spans="1:54" ht="18.75" x14ac:dyDescent="0.4">
      <c r="A83" s="104">
        <v>70</v>
      </c>
      <c r="B83" s="148"/>
      <c r="C83" s="149"/>
      <c r="D83" s="148"/>
      <c r="E83" s="148"/>
      <c r="F83" s="148"/>
      <c r="G83" s="148"/>
      <c r="H83" s="150"/>
      <c r="I83" s="149"/>
      <c r="J83" s="149"/>
      <c r="K83" s="151"/>
      <c r="L83" s="150"/>
      <c r="M83" s="152"/>
      <c r="N83" s="152"/>
      <c r="O83" s="152"/>
      <c r="P83" s="152"/>
      <c r="Q83" s="152"/>
      <c r="R83" s="152"/>
      <c r="S83" s="152"/>
      <c r="T83" s="158"/>
      <c r="U83" s="152"/>
      <c r="V83" s="152"/>
      <c r="W83" s="152"/>
      <c r="X83" s="149"/>
      <c r="Y83" s="164"/>
      <c r="Z83" s="182" t="str">
        <f>IF(Y83="","",IF(AR83="Err","種目間違い",VLOOKUP(Y83,DATE!$G$11:$J$17,2,FALSE)))</f>
        <v/>
      </c>
      <c r="AA83" s="183"/>
      <c r="AB83" s="184" t="str">
        <f>IF(Y83="","",IF(AR83="Err","種目間違い",VLOOKUP(Y83,DATE!$G$11:$J$17,3,FALSE)))</f>
        <v/>
      </c>
      <c r="AC83" s="183"/>
      <c r="AD83" s="185" t="str">
        <f>IF(Y83="","",IF(AR83="Err","種目間違い",VLOOKUP(Y83,DATE!$G$11:$J$17,4,FALSE)))</f>
        <v/>
      </c>
      <c r="AE83" s="183"/>
      <c r="AH83" s="70">
        <f t="shared" si="16"/>
        <v>0</v>
      </c>
      <c r="AI83" s="70">
        <f t="shared" si="17"/>
        <v>0</v>
      </c>
      <c r="AJ83" s="70">
        <f t="shared" si="18"/>
        <v>0</v>
      </c>
      <c r="AK83" s="70">
        <f t="shared" si="19"/>
        <v>0</v>
      </c>
      <c r="AL83" s="70">
        <f t="shared" si="20"/>
        <v>0</v>
      </c>
      <c r="AM83" s="70">
        <f t="shared" si="21"/>
        <v>0</v>
      </c>
      <c r="AN83" s="70">
        <f t="shared" si="22"/>
        <v>0</v>
      </c>
      <c r="AO83" s="70" t="str">
        <f>IF(ISERROR(VLOOKUP(AN83,DATE!$B$10:$C$17,2,FALSE)),"",VLOOKUP(AN83,DATE!$B$10:$C$17,2,FALSE))</f>
        <v/>
      </c>
      <c r="AP83" s="90"/>
      <c r="AQ83" s="169" t="str">
        <f t="shared" si="23"/>
        <v/>
      </c>
      <c r="AR83" s="90" t="str">
        <f t="shared" si="24"/>
        <v/>
      </c>
      <c r="AS83" s="83" t="str">
        <f t="shared" si="25"/>
        <v/>
      </c>
      <c r="AT83" s="90" t="str">
        <f t="shared" si="26"/>
        <v/>
      </c>
      <c r="AU83" s="90" t="str">
        <f t="shared" si="27"/>
        <v/>
      </c>
      <c r="AV83" s="90">
        <f t="shared" si="28"/>
        <v>1900</v>
      </c>
      <c r="AW83" s="90">
        <f t="shared" si="29"/>
        <v>1</v>
      </c>
      <c r="AX83" s="90">
        <f t="shared" si="30"/>
        <v>0</v>
      </c>
      <c r="AY83" s="83" t="str">
        <f>IF(ISERROR(VLOOKUP(AQ83,DATE!$P$10:$AI$99,$AY$6,FALSE)),"",VLOOKUP(AQ83,DATE!$P$10:$AI$99,$AY$6,FALSE))</f>
        <v/>
      </c>
      <c r="AZ83" s="83" t="str">
        <f>IF(ISERROR(VLOOKUP(AQ83,DATE!$P$10:$AI$99,$AZ$6,FALSE)),"",VLOOKUP(AQ83,DATE!$P$10:$AI$99,$AZ$6,FALSE))</f>
        <v/>
      </c>
      <c r="BA83" s="83" t="str">
        <f>IF(ISERROR(VLOOKUP(AQ83,DATE!$P$10:$AI$99,$AZ$6+1,FALSE)),"",VLOOKUP(AQ83,DATE!$P$10:$AI$99,$AZ$6+1,FALSE))</f>
        <v/>
      </c>
      <c r="BB83" s="83" t="str">
        <f>IF(ISERROR(VLOOKUP(AQ83,DATE!$P$10:$AI$99,$AZ$6+2,FALSE)),"",VLOOKUP(AQ83,DATE!$P$10:$AI$99,$AZ$6+2,FALSE))</f>
        <v/>
      </c>
    </row>
    <row r="84" spans="1:54" ht="18.75" x14ac:dyDescent="0.4">
      <c r="A84" s="103">
        <v>71</v>
      </c>
      <c r="B84" s="143"/>
      <c r="C84" s="144"/>
      <c r="D84" s="143"/>
      <c r="E84" s="143"/>
      <c r="F84" s="143"/>
      <c r="G84" s="143"/>
      <c r="H84" s="145"/>
      <c r="I84" s="144"/>
      <c r="J84" s="144"/>
      <c r="K84" s="141"/>
      <c r="L84" s="145"/>
      <c r="M84" s="147"/>
      <c r="N84" s="147"/>
      <c r="O84" s="147"/>
      <c r="P84" s="147"/>
      <c r="Q84" s="147"/>
      <c r="R84" s="147"/>
      <c r="S84" s="147"/>
      <c r="T84" s="157"/>
      <c r="U84" s="147"/>
      <c r="V84" s="147"/>
      <c r="W84" s="147"/>
      <c r="X84" s="144"/>
      <c r="Y84" s="162"/>
      <c r="Z84" s="186" t="str">
        <f>IF(Y84="","",IF(AR84="Err","種目間違い",VLOOKUP(Y84,DATE!$G$11:$J$17,2,FALSE)))</f>
        <v/>
      </c>
      <c r="AA84" s="175"/>
      <c r="AB84" s="187" t="str">
        <f>IF(Y84="","",IF(AR84="Err","種目間違い",VLOOKUP(Y84,DATE!$G$11:$J$17,3,FALSE)))</f>
        <v/>
      </c>
      <c r="AC84" s="175"/>
      <c r="AD84" s="188" t="str">
        <f>IF(Y84="","",IF(AR84="Err","種目間違い",VLOOKUP(Y84,DATE!$G$11:$J$17,4,FALSE)))</f>
        <v/>
      </c>
      <c r="AE84" s="175"/>
      <c r="AH84" s="70">
        <f t="shared" si="16"/>
        <v>0</v>
      </c>
      <c r="AI84" s="70">
        <f t="shared" si="17"/>
        <v>0</v>
      </c>
      <c r="AJ84" s="70">
        <f t="shared" si="18"/>
        <v>0</v>
      </c>
      <c r="AK84" s="70">
        <f t="shared" si="19"/>
        <v>0</v>
      </c>
      <c r="AL84" s="70">
        <f t="shared" si="20"/>
        <v>0</v>
      </c>
      <c r="AM84" s="70">
        <f t="shared" si="21"/>
        <v>0</v>
      </c>
      <c r="AN84" s="70">
        <f t="shared" si="22"/>
        <v>0</v>
      </c>
      <c r="AO84" s="70" t="str">
        <f>IF(ISERROR(VLOOKUP(AN84,DATE!$B$10:$C$17,2,FALSE)),"",VLOOKUP(AN84,DATE!$B$10:$C$17,2,FALSE))</f>
        <v/>
      </c>
      <c r="AP84" s="90"/>
      <c r="AQ84" s="169" t="str">
        <f t="shared" si="23"/>
        <v/>
      </c>
      <c r="AR84" s="90" t="str">
        <f t="shared" si="24"/>
        <v/>
      </c>
      <c r="AS84" s="83" t="str">
        <f t="shared" si="25"/>
        <v/>
      </c>
      <c r="AT84" s="90" t="str">
        <f t="shared" si="26"/>
        <v/>
      </c>
      <c r="AU84" s="90" t="str">
        <f t="shared" si="27"/>
        <v/>
      </c>
      <c r="AV84" s="90">
        <f t="shared" si="28"/>
        <v>1900</v>
      </c>
      <c r="AW84" s="90">
        <f t="shared" si="29"/>
        <v>1</v>
      </c>
      <c r="AX84" s="90">
        <f t="shared" si="30"/>
        <v>0</v>
      </c>
      <c r="AY84" s="83" t="str">
        <f>IF(ISERROR(VLOOKUP(AQ84,DATE!$P$10:$AI$99,$AY$6,FALSE)),"",VLOOKUP(AQ84,DATE!$P$10:$AI$99,$AY$6,FALSE))</f>
        <v/>
      </c>
      <c r="AZ84" s="83" t="str">
        <f>IF(ISERROR(VLOOKUP(AQ84,DATE!$P$10:$AI$99,$AZ$6,FALSE)),"",VLOOKUP(AQ84,DATE!$P$10:$AI$99,$AZ$6,FALSE))</f>
        <v/>
      </c>
      <c r="BA84" s="83" t="str">
        <f>IF(ISERROR(VLOOKUP(AQ84,DATE!$P$10:$AI$99,$AZ$6+1,FALSE)),"",VLOOKUP(AQ84,DATE!$P$10:$AI$99,$AZ$6+1,FALSE))</f>
        <v/>
      </c>
      <c r="BB84" s="83" t="str">
        <f>IF(ISERROR(VLOOKUP(AQ84,DATE!$P$10:$AI$99,$AZ$6+2,FALSE)),"",VLOOKUP(AQ84,DATE!$P$10:$AI$99,$AZ$6+2,FALSE))</f>
        <v/>
      </c>
    </row>
    <row r="85" spans="1:54" ht="18.75" x14ac:dyDescent="0.4">
      <c r="A85" s="103">
        <v>72</v>
      </c>
      <c r="B85" s="143"/>
      <c r="C85" s="144"/>
      <c r="D85" s="143"/>
      <c r="E85" s="143"/>
      <c r="F85" s="143"/>
      <c r="G85" s="143"/>
      <c r="H85" s="145"/>
      <c r="I85" s="144"/>
      <c r="J85" s="144"/>
      <c r="K85" s="146"/>
      <c r="L85" s="145"/>
      <c r="M85" s="147"/>
      <c r="N85" s="147"/>
      <c r="O85" s="147"/>
      <c r="P85" s="147"/>
      <c r="Q85" s="147"/>
      <c r="R85" s="147"/>
      <c r="S85" s="147"/>
      <c r="T85" s="157"/>
      <c r="U85" s="147"/>
      <c r="V85" s="147"/>
      <c r="W85" s="147"/>
      <c r="X85" s="144"/>
      <c r="Y85" s="163"/>
      <c r="Z85" s="178" t="str">
        <f>IF(Y85="","",IF(AR85="Err","種目間違い",VLOOKUP(Y85,DATE!$G$11:$J$17,2,FALSE)))</f>
        <v/>
      </c>
      <c r="AA85" s="179"/>
      <c r="AB85" s="180" t="str">
        <f>IF(Y85="","",IF(AR85="Err","種目間違い",VLOOKUP(Y85,DATE!$G$11:$J$17,3,FALSE)))</f>
        <v/>
      </c>
      <c r="AC85" s="179"/>
      <c r="AD85" s="181" t="str">
        <f>IF(Y85="","",IF(AR85="Err","種目間違い",VLOOKUP(Y85,DATE!$G$11:$J$17,4,FALSE)))</f>
        <v/>
      </c>
      <c r="AE85" s="179"/>
      <c r="AH85" s="70">
        <f t="shared" si="16"/>
        <v>0</v>
      </c>
      <c r="AI85" s="70">
        <f t="shared" si="17"/>
        <v>0</v>
      </c>
      <c r="AJ85" s="70">
        <f t="shared" si="18"/>
        <v>0</v>
      </c>
      <c r="AK85" s="70">
        <f t="shared" si="19"/>
        <v>0</v>
      </c>
      <c r="AL85" s="70">
        <f t="shared" si="20"/>
        <v>0</v>
      </c>
      <c r="AM85" s="70">
        <f t="shared" si="21"/>
        <v>0</v>
      </c>
      <c r="AN85" s="70">
        <f t="shared" si="22"/>
        <v>0</v>
      </c>
      <c r="AO85" s="70" t="str">
        <f>IF(ISERROR(VLOOKUP(AN85,DATE!$B$10:$C$17,2,FALSE)),"",VLOOKUP(AN85,DATE!$B$10:$C$17,2,FALSE))</f>
        <v/>
      </c>
      <c r="AP85" s="90"/>
      <c r="AQ85" s="169" t="str">
        <f t="shared" si="23"/>
        <v/>
      </c>
      <c r="AR85" s="90" t="str">
        <f t="shared" si="24"/>
        <v/>
      </c>
      <c r="AS85" s="83" t="str">
        <f t="shared" si="25"/>
        <v/>
      </c>
      <c r="AT85" s="90" t="str">
        <f t="shared" si="26"/>
        <v/>
      </c>
      <c r="AU85" s="90" t="str">
        <f t="shared" si="27"/>
        <v/>
      </c>
      <c r="AV85" s="90">
        <f t="shared" si="28"/>
        <v>1900</v>
      </c>
      <c r="AW85" s="90">
        <f t="shared" si="29"/>
        <v>1</v>
      </c>
      <c r="AX85" s="90">
        <f t="shared" si="30"/>
        <v>0</v>
      </c>
      <c r="AY85" s="83" t="str">
        <f>IF(ISERROR(VLOOKUP(AQ85,DATE!$P$10:$AI$99,$AY$6,FALSE)),"",VLOOKUP(AQ85,DATE!$P$10:$AI$99,$AY$6,FALSE))</f>
        <v/>
      </c>
      <c r="AZ85" s="83" t="str">
        <f>IF(ISERROR(VLOOKUP(AQ85,DATE!$P$10:$AI$99,$AZ$6,FALSE)),"",VLOOKUP(AQ85,DATE!$P$10:$AI$99,$AZ$6,FALSE))</f>
        <v/>
      </c>
      <c r="BA85" s="83" t="str">
        <f>IF(ISERROR(VLOOKUP(AQ85,DATE!$P$10:$AI$99,$AZ$6+1,FALSE)),"",VLOOKUP(AQ85,DATE!$P$10:$AI$99,$AZ$6+1,FALSE))</f>
        <v/>
      </c>
      <c r="BB85" s="83" t="str">
        <f>IF(ISERROR(VLOOKUP(AQ85,DATE!$P$10:$AI$99,$AZ$6+2,FALSE)),"",VLOOKUP(AQ85,DATE!$P$10:$AI$99,$AZ$6+2,FALSE))</f>
        <v/>
      </c>
    </row>
    <row r="86" spans="1:54" ht="18.75" x14ac:dyDescent="0.4">
      <c r="A86" s="103">
        <v>73</v>
      </c>
      <c r="B86" s="143"/>
      <c r="C86" s="144"/>
      <c r="D86" s="143"/>
      <c r="E86" s="143"/>
      <c r="F86" s="143"/>
      <c r="G86" s="143"/>
      <c r="H86" s="145"/>
      <c r="I86" s="144"/>
      <c r="J86" s="144"/>
      <c r="K86" s="146"/>
      <c r="L86" s="145"/>
      <c r="M86" s="147"/>
      <c r="N86" s="147"/>
      <c r="O86" s="147"/>
      <c r="P86" s="147"/>
      <c r="Q86" s="147"/>
      <c r="R86" s="147"/>
      <c r="S86" s="147"/>
      <c r="T86" s="157"/>
      <c r="U86" s="147"/>
      <c r="V86" s="147"/>
      <c r="W86" s="147"/>
      <c r="X86" s="144"/>
      <c r="Y86" s="163"/>
      <c r="Z86" s="178" t="str">
        <f>IF(Y86="","",IF(AR86="Err","種目間違い",VLOOKUP(Y86,DATE!$G$11:$J$17,2,FALSE)))</f>
        <v/>
      </c>
      <c r="AA86" s="179"/>
      <c r="AB86" s="180" t="str">
        <f>IF(Y86="","",IF(AR86="Err","種目間違い",VLOOKUP(Y86,DATE!$G$11:$J$17,3,FALSE)))</f>
        <v/>
      </c>
      <c r="AC86" s="179"/>
      <c r="AD86" s="181" t="str">
        <f>IF(Y86="","",IF(AR86="Err","種目間違い",VLOOKUP(Y86,DATE!$G$11:$J$17,4,FALSE)))</f>
        <v/>
      </c>
      <c r="AE86" s="179"/>
      <c r="AH86" s="70">
        <f t="shared" si="16"/>
        <v>0</v>
      </c>
      <c r="AI86" s="70">
        <f t="shared" si="17"/>
        <v>0</v>
      </c>
      <c r="AJ86" s="70">
        <f t="shared" si="18"/>
        <v>0</v>
      </c>
      <c r="AK86" s="70">
        <f t="shared" si="19"/>
        <v>0</v>
      </c>
      <c r="AL86" s="70">
        <f t="shared" si="20"/>
        <v>0</v>
      </c>
      <c r="AM86" s="70">
        <f t="shared" si="21"/>
        <v>0</v>
      </c>
      <c r="AN86" s="70">
        <f t="shared" si="22"/>
        <v>0</v>
      </c>
      <c r="AO86" s="70" t="str">
        <f>IF(ISERROR(VLOOKUP(AN86,DATE!$B$10:$C$17,2,FALSE)),"",VLOOKUP(AN86,DATE!$B$10:$C$17,2,FALSE))</f>
        <v/>
      </c>
      <c r="AP86" s="90"/>
      <c r="AQ86" s="169" t="str">
        <f t="shared" si="23"/>
        <v/>
      </c>
      <c r="AR86" s="90" t="str">
        <f t="shared" si="24"/>
        <v/>
      </c>
      <c r="AS86" s="83" t="str">
        <f t="shared" si="25"/>
        <v/>
      </c>
      <c r="AT86" s="90" t="str">
        <f t="shared" si="26"/>
        <v/>
      </c>
      <c r="AU86" s="90" t="str">
        <f t="shared" si="27"/>
        <v/>
      </c>
      <c r="AV86" s="90">
        <f t="shared" si="28"/>
        <v>1900</v>
      </c>
      <c r="AW86" s="90">
        <f t="shared" si="29"/>
        <v>1</v>
      </c>
      <c r="AX86" s="90">
        <f t="shared" si="30"/>
        <v>0</v>
      </c>
      <c r="AY86" s="83" t="str">
        <f>IF(ISERROR(VLOOKUP(AQ86,DATE!$P$10:$AI$99,$AY$6,FALSE)),"",VLOOKUP(AQ86,DATE!$P$10:$AI$99,$AY$6,FALSE))</f>
        <v/>
      </c>
      <c r="AZ86" s="83" t="str">
        <f>IF(ISERROR(VLOOKUP(AQ86,DATE!$P$10:$AI$99,$AZ$6,FALSE)),"",VLOOKUP(AQ86,DATE!$P$10:$AI$99,$AZ$6,FALSE))</f>
        <v/>
      </c>
      <c r="BA86" s="83" t="str">
        <f>IF(ISERROR(VLOOKUP(AQ86,DATE!$P$10:$AI$99,$AZ$6+1,FALSE)),"",VLOOKUP(AQ86,DATE!$P$10:$AI$99,$AZ$6+1,FALSE))</f>
        <v/>
      </c>
      <c r="BB86" s="83" t="str">
        <f>IF(ISERROR(VLOOKUP(AQ86,DATE!$P$10:$AI$99,$AZ$6+2,FALSE)),"",VLOOKUP(AQ86,DATE!$P$10:$AI$99,$AZ$6+2,FALSE))</f>
        <v/>
      </c>
    </row>
    <row r="87" spans="1:54" ht="18.75" x14ac:dyDescent="0.4">
      <c r="A87" s="103">
        <v>74</v>
      </c>
      <c r="B87" s="143"/>
      <c r="C87" s="144"/>
      <c r="D87" s="143"/>
      <c r="E87" s="143"/>
      <c r="F87" s="143"/>
      <c r="G87" s="143"/>
      <c r="H87" s="145"/>
      <c r="I87" s="144"/>
      <c r="J87" s="144"/>
      <c r="K87" s="146"/>
      <c r="L87" s="145"/>
      <c r="M87" s="147"/>
      <c r="N87" s="147"/>
      <c r="O87" s="147"/>
      <c r="P87" s="147"/>
      <c r="Q87" s="147"/>
      <c r="R87" s="147"/>
      <c r="S87" s="147"/>
      <c r="T87" s="157"/>
      <c r="U87" s="147"/>
      <c r="V87" s="147"/>
      <c r="W87" s="147"/>
      <c r="X87" s="144"/>
      <c r="Y87" s="163"/>
      <c r="Z87" s="178" t="str">
        <f>IF(Y87="","",IF(AR87="Err","種目間違い",VLOOKUP(Y87,DATE!$G$11:$J$17,2,FALSE)))</f>
        <v/>
      </c>
      <c r="AA87" s="179"/>
      <c r="AB87" s="180" t="str">
        <f>IF(Y87="","",IF(AR87="Err","種目間違い",VLOOKUP(Y87,DATE!$G$11:$J$17,3,FALSE)))</f>
        <v/>
      </c>
      <c r="AC87" s="179"/>
      <c r="AD87" s="181" t="str">
        <f>IF(Y87="","",IF(AR87="Err","種目間違い",VLOOKUP(Y87,DATE!$G$11:$J$17,4,FALSE)))</f>
        <v/>
      </c>
      <c r="AE87" s="179"/>
      <c r="AH87" s="70">
        <f t="shared" si="16"/>
        <v>0</v>
      </c>
      <c r="AI87" s="70">
        <f t="shared" si="17"/>
        <v>0</v>
      </c>
      <c r="AJ87" s="70">
        <f t="shared" si="18"/>
        <v>0</v>
      </c>
      <c r="AK87" s="70">
        <f t="shared" si="19"/>
        <v>0</v>
      </c>
      <c r="AL87" s="70">
        <f t="shared" si="20"/>
        <v>0</v>
      </c>
      <c r="AM87" s="70">
        <f t="shared" si="21"/>
        <v>0</v>
      </c>
      <c r="AN87" s="70">
        <f t="shared" si="22"/>
        <v>0</v>
      </c>
      <c r="AO87" s="70" t="str">
        <f>IF(ISERROR(VLOOKUP(AN87,DATE!$B$10:$C$17,2,FALSE)),"",VLOOKUP(AN87,DATE!$B$10:$C$17,2,FALSE))</f>
        <v/>
      </c>
      <c r="AP87" s="90"/>
      <c r="AQ87" s="169" t="str">
        <f t="shared" si="23"/>
        <v/>
      </c>
      <c r="AR87" s="90" t="str">
        <f t="shared" si="24"/>
        <v/>
      </c>
      <c r="AS87" s="83" t="str">
        <f t="shared" si="25"/>
        <v/>
      </c>
      <c r="AT87" s="90" t="str">
        <f t="shared" si="26"/>
        <v/>
      </c>
      <c r="AU87" s="90" t="str">
        <f t="shared" si="27"/>
        <v/>
      </c>
      <c r="AV87" s="90">
        <f t="shared" si="28"/>
        <v>1900</v>
      </c>
      <c r="AW87" s="90">
        <f t="shared" si="29"/>
        <v>1</v>
      </c>
      <c r="AX87" s="90">
        <f t="shared" si="30"/>
        <v>0</v>
      </c>
      <c r="AY87" s="83" t="str">
        <f>IF(ISERROR(VLOOKUP(AQ87,DATE!$P$10:$AI$99,$AY$6,FALSE)),"",VLOOKUP(AQ87,DATE!$P$10:$AI$99,$AY$6,FALSE))</f>
        <v/>
      </c>
      <c r="AZ87" s="83" t="str">
        <f>IF(ISERROR(VLOOKUP(AQ87,DATE!$P$10:$AI$99,$AZ$6,FALSE)),"",VLOOKUP(AQ87,DATE!$P$10:$AI$99,$AZ$6,FALSE))</f>
        <v/>
      </c>
      <c r="BA87" s="83" t="str">
        <f>IF(ISERROR(VLOOKUP(AQ87,DATE!$P$10:$AI$99,$AZ$6+1,FALSE)),"",VLOOKUP(AQ87,DATE!$P$10:$AI$99,$AZ$6+1,FALSE))</f>
        <v/>
      </c>
      <c r="BB87" s="83" t="str">
        <f>IF(ISERROR(VLOOKUP(AQ87,DATE!$P$10:$AI$99,$AZ$6+2,FALSE)),"",VLOOKUP(AQ87,DATE!$P$10:$AI$99,$AZ$6+2,FALSE))</f>
        <v/>
      </c>
    </row>
    <row r="88" spans="1:54" ht="18.75" x14ac:dyDescent="0.4">
      <c r="A88" s="104">
        <v>75</v>
      </c>
      <c r="B88" s="148"/>
      <c r="C88" s="149"/>
      <c r="D88" s="148"/>
      <c r="E88" s="148"/>
      <c r="F88" s="148"/>
      <c r="G88" s="148"/>
      <c r="H88" s="150"/>
      <c r="I88" s="149"/>
      <c r="J88" s="149"/>
      <c r="K88" s="151"/>
      <c r="L88" s="150"/>
      <c r="M88" s="152"/>
      <c r="N88" s="152"/>
      <c r="O88" s="152"/>
      <c r="P88" s="152"/>
      <c r="Q88" s="152"/>
      <c r="R88" s="152"/>
      <c r="S88" s="152"/>
      <c r="T88" s="158"/>
      <c r="U88" s="152"/>
      <c r="V88" s="152"/>
      <c r="W88" s="152"/>
      <c r="X88" s="149"/>
      <c r="Y88" s="164"/>
      <c r="Z88" s="182" t="str">
        <f>IF(Y88="","",IF(AR88="Err","種目間違い",VLOOKUP(Y88,DATE!$G$11:$J$17,2,FALSE)))</f>
        <v/>
      </c>
      <c r="AA88" s="183"/>
      <c r="AB88" s="184" t="str">
        <f>IF(Y88="","",IF(AR88="Err","種目間違い",VLOOKUP(Y88,DATE!$G$11:$J$17,3,FALSE)))</f>
        <v/>
      </c>
      <c r="AC88" s="183"/>
      <c r="AD88" s="185" t="str">
        <f>IF(Y88="","",IF(AR88="Err","種目間違い",VLOOKUP(Y88,DATE!$G$11:$J$17,4,FALSE)))</f>
        <v/>
      </c>
      <c r="AE88" s="183"/>
      <c r="AH88" s="70">
        <f t="shared" si="16"/>
        <v>0</v>
      </c>
      <c r="AI88" s="70">
        <f t="shared" si="17"/>
        <v>0</v>
      </c>
      <c r="AJ88" s="70">
        <f t="shared" si="18"/>
        <v>0</v>
      </c>
      <c r="AK88" s="70">
        <f t="shared" si="19"/>
        <v>0</v>
      </c>
      <c r="AL88" s="70">
        <f t="shared" si="20"/>
        <v>0</v>
      </c>
      <c r="AM88" s="70">
        <f t="shared" si="21"/>
        <v>0</v>
      </c>
      <c r="AN88" s="70">
        <f t="shared" si="22"/>
        <v>0</v>
      </c>
      <c r="AO88" s="70" t="str">
        <f>IF(ISERROR(VLOOKUP(AN88,DATE!$B$10:$C$17,2,FALSE)),"",VLOOKUP(AN88,DATE!$B$10:$C$17,2,FALSE))</f>
        <v/>
      </c>
      <c r="AP88" s="90"/>
      <c r="AQ88" s="169" t="str">
        <f t="shared" si="23"/>
        <v/>
      </c>
      <c r="AR88" s="90" t="str">
        <f t="shared" si="24"/>
        <v/>
      </c>
      <c r="AS88" s="83" t="str">
        <f t="shared" si="25"/>
        <v/>
      </c>
      <c r="AT88" s="90" t="str">
        <f t="shared" si="26"/>
        <v/>
      </c>
      <c r="AU88" s="90" t="str">
        <f t="shared" si="27"/>
        <v/>
      </c>
      <c r="AV88" s="90">
        <f t="shared" si="28"/>
        <v>1900</v>
      </c>
      <c r="AW88" s="90">
        <f t="shared" si="29"/>
        <v>1</v>
      </c>
      <c r="AX88" s="90">
        <f t="shared" si="30"/>
        <v>0</v>
      </c>
      <c r="AY88" s="83" t="str">
        <f>IF(ISERROR(VLOOKUP(AQ88,DATE!$P$10:$AI$99,$AY$6,FALSE)),"",VLOOKUP(AQ88,DATE!$P$10:$AI$99,$AY$6,FALSE))</f>
        <v/>
      </c>
      <c r="AZ88" s="83" t="str">
        <f>IF(ISERROR(VLOOKUP(AQ88,DATE!$P$10:$AI$99,$AZ$6,FALSE)),"",VLOOKUP(AQ88,DATE!$P$10:$AI$99,$AZ$6,FALSE))</f>
        <v/>
      </c>
      <c r="BA88" s="83" t="str">
        <f>IF(ISERROR(VLOOKUP(AQ88,DATE!$P$10:$AI$99,$AZ$6+1,FALSE)),"",VLOOKUP(AQ88,DATE!$P$10:$AI$99,$AZ$6+1,FALSE))</f>
        <v/>
      </c>
      <c r="BB88" s="83" t="str">
        <f>IF(ISERROR(VLOOKUP(AQ88,DATE!$P$10:$AI$99,$AZ$6+2,FALSE)),"",VLOOKUP(AQ88,DATE!$P$10:$AI$99,$AZ$6+2,FALSE))</f>
        <v/>
      </c>
    </row>
    <row r="89" spans="1:54" ht="18.75" x14ac:dyDescent="0.4">
      <c r="A89" s="103">
        <v>76</v>
      </c>
      <c r="B89" s="143"/>
      <c r="C89" s="144"/>
      <c r="D89" s="143"/>
      <c r="E89" s="143"/>
      <c r="F89" s="143"/>
      <c r="G89" s="143"/>
      <c r="H89" s="145"/>
      <c r="I89" s="144"/>
      <c r="J89" s="144"/>
      <c r="K89" s="141"/>
      <c r="L89" s="145"/>
      <c r="M89" s="147"/>
      <c r="N89" s="147"/>
      <c r="O89" s="147"/>
      <c r="P89" s="147"/>
      <c r="Q89" s="147"/>
      <c r="R89" s="147"/>
      <c r="S89" s="147"/>
      <c r="T89" s="157"/>
      <c r="U89" s="147"/>
      <c r="V89" s="147"/>
      <c r="W89" s="147"/>
      <c r="X89" s="144"/>
      <c r="Y89" s="162"/>
      <c r="Z89" s="186" t="str">
        <f>IF(Y89="","",IF(AR89="Err","種目間違い",VLOOKUP(Y89,DATE!$G$11:$J$17,2,FALSE)))</f>
        <v/>
      </c>
      <c r="AA89" s="175"/>
      <c r="AB89" s="187" t="str">
        <f>IF(Y89="","",IF(AR89="Err","種目間違い",VLOOKUP(Y89,DATE!$G$11:$J$17,3,FALSE)))</f>
        <v/>
      </c>
      <c r="AC89" s="175"/>
      <c r="AD89" s="188" t="str">
        <f>IF(Y89="","",IF(AR89="Err","種目間違い",VLOOKUP(Y89,DATE!$G$11:$J$17,4,FALSE)))</f>
        <v/>
      </c>
      <c r="AE89" s="175"/>
      <c r="AH89" s="70">
        <f t="shared" si="16"/>
        <v>0</v>
      </c>
      <c r="AI89" s="70">
        <f t="shared" si="17"/>
        <v>0</v>
      </c>
      <c r="AJ89" s="70">
        <f t="shared" si="18"/>
        <v>0</v>
      </c>
      <c r="AK89" s="70">
        <f t="shared" si="19"/>
        <v>0</v>
      </c>
      <c r="AL89" s="70">
        <f t="shared" si="20"/>
        <v>0</v>
      </c>
      <c r="AM89" s="70">
        <f t="shared" si="21"/>
        <v>0</v>
      </c>
      <c r="AN89" s="70">
        <f t="shared" si="22"/>
        <v>0</v>
      </c>
      <c r="AO89" s="70" t="str">
        <f>IF(ISERROR(VLOOKUP(AN89,DATE!$B$10:$C$17,2,FALSE)),"",VLOOKUP(AN89,DATE!$B$10:$C$17,2,FALSE))</f>
        <v/>
      </c>
      <c r="AP89" s="90"/>
      <c r="AQ89" s="169" t="str">
        <f t="shared" si="23"/>
        <v/>
      </c>
      <c r="AR89" s="90" t="str">
        <f t="shared" si="24"/>
        <v/>
      </c>
      <c r="AS89" s="83" t="str">
        <f t="shared" si="25"/>
        <v/>
      </c>
      <c r="AT89" s="90" t="str">
        <f t="shared" si="26"/>
        <v/>
      </c>
      <c r="AU89" s="90" t="str">
        <f t="shared" si="27"/>
        <v/>
      </c>
      <c r="AV89" s="90">
        <f t="shared" si="28"/>
        <v>1900</v>
      </c>
      <c r="AW89" s="90">
        <f t="shared" si="29"/>
        <v>1</v>
      </c>
      <c r="AX89" s="90">
        <f t="shared" si="30"/>
        <v>0</v>
      </c>
      <c r="AY89" s="83" t="str">
        <f>IF(ISERROR(VLOOKUP(AQ89,DATE!$P$10:$AI$99,$AY$6,FALSE)),"",VLOOKUP(AQ89,DATE!$P$10:$AI$99,$AY$6,FALSE))</f>
        <v/>
      </c>
      <c r="AZ89" s="83" t="str">
        <f>IF(ISERROR(VLOOKUP(AQ89,DATE!$P$10:$AI$99,$AZ$6,FALSE)),"",VLOOKUP(AQ89,DATE!$P$10:$AI$99,$AZ$6,FALSE))</f>
        <v/>
      </c>
      <c r="BA89" s="83" t="str">
        <f>IF(ISERROR(VLOOKUP(AQ89,DATE!$P$10:$AI$99,$AZ$6+1,FALSE)),"",VLOOKUP(AQ89,DATE!$P$10:$AI$99,$AZ$6+1,FALSE))</f>
        <v/>
      </c>
      <c r="BB89" s="83" t="str">
        <f>IF(ISERROR(VLOOKUP(AQ89,DATE!$P$10:$AI$99,$AZ$6+2,FALSE)),"",VLOOKUP(AQ89,DATE!$P$10:$AI$99,$AZ$6+2,FALSE))</f>
        <v/>
      </c>
    </row>
    <row r="90" spans="1:54" ht="18.75" x14ac:dyDescent="0.4">
      <c r="A90" s="103">
        <v>77</v>
      </c>
      <c r="B90" s="143"/>
      <c r="C90" s="144"/>
      <c r="D90" s="143"/>
      <c r="E90" s="143"/>
      <c r="F90" s="143"/>
      <c r="G90" s="143"/>
      <c r="H90" s="145"/>
      <c r="I90" s="144"/>
      <c r="J90" s="144"/>
      <c r="K90" s="146"/>
      <c r="L90" s="145"/>
      <c r="M90" s="147"/>
      <c r="N90" s="147"/>
      <c r="O90" s="147"/>
      <c r="P90" s="147"/>
      <c r="Q90" s="147"/>
      <c r="R90" s="147"/>
      <c r="S90" s="147"/>
      <c r="T90" s="157"/>
      <c r="U90" s="147"/>
      <c r="V90" s="147"/>
      <c r="W90" s="147"/>
      <c r="X90" s="144"/>
      <c r="Y90" s="163"/>
      <c r="Z90" s="178" t="str">
        <f>IF(Y90="","",IF(AR90="Err","種目間違い",VLOOKUP(Y90,DATE!$G$11:$J$17,2,FALSE)))</f>
        <v/>
      </c>
      <c r="AA90" s="179"/>
      <c r="AB90" s="180" t="str">
        <f>IF(Y90="","",IF(AR90="Err","種目間違い",VLOOKUP(Y90,DATE!$G$11:$J$17,3,FALSE)))</f>
        <v/>
      </c>
      <c r="AC90" s="179"/>
      <c r="AD90" s="181" t="str">
        <f>IF(Y90="","",IF(AR90="Err","種目間違い",VLOOKUP(Y90,DATE!$G$11:$J$17,4,FALSE)))</f>
        <v/>
      </c>
      <c r="AE90" s="179"/>
      <c r="AH90" s="70">
        <f t="shared" si="16"/>
        <v>0</v>
      </c>
      <c r="AI90" s="70">
        <f t="shared" si="17"/>
        <v>0</v>
      </c>
      <c r="AJ90" s="70">
        <f t="shared" si="18"/>
        <v>0</v>
      </c>
      <c r="AK90" s="70">
        <f t="shared" si="19"/>
        <v>0</v>
      </c>
      <c r="AL90" s="70">
        <f t="shared" si="20"/>
        <v>0</v>
      </c>
      <c r="AM90" s="70">
        <f t="shared" si="21"/>
        <v>0</v>
      </c>
      <c r="AN90" s="70">
        <f t="shared" si="22"/>
        <v>0</v>
      </c>
      <c r="AO90" s="70" t="str">
        <f>IF(ISERROR(VLOOKUP(AN90,DATE!$B$10:$C$17,2,FALSE)),"",VLOOKUP(AN90,DATE!$B$10:$C$17,2,FALSE))</f>
        <v/>
      </c>
      <c r="AP90" s="90"/>
      <c r="AQ90" s="169" t="str">
        <f t="shared" si="23"/>
        <v/>
      </c>
      <c r="AR90" s="90" t="str">
        <f t="shared" si="24"/>
        <v/>
      </c>
      <c r="AS90" s="83" t="str">
        <f t="shared" si="25"/>
        <v/>
      </c>
      <c r="AT90" s="90" t="str">
        <f t="shared" si="26"/>
        <v/>
      </c>
      <c r="AU90" s="90" t="str">
        <f t="shared" si="27"/>
        <v/>
      </c>
      <c r="AV90" s="90">
        <f t="shared" si="28"/>
        <v>1900</v>
      </c>
      <c r="AW90" s="90">
        <f t="shared" si="29"/>
        <v>1</v>
      </c>
      <c r="AX90" s="90">
        <f t="shared" si="30"/>
        <v>0</v>
      </c>
      <c r="AY90" s="83" t="str">
        <f>IF(ISERROR(VLOOKUP(AQ90,DATE!$P$10:$AI$99,$AY$6,FALSE)),"",VLOOKUP(AQ90,DATE!$P$10:$AI$99,$AY$6,FALSE))</f>
        <v/>
      </c>
      <c r="AZ90" s="83" t="str">
        <f>IF(ISERROR(VLOOKUP(AQ90,DATE!$P$10:$AI$99,$AZ$6,FALSE)),"",VLOOKUP(AQ90,DATE!$P$10:$AI$99,$AZ$6,FALSE))</f>
        <v/>
      </c>
      <c r="BA90" s="83" t="str">
        <f>IF(ISERROR(VLOOKUP(AQ90,DATE!$P$10:$AI$99,$AZ$6+1,FALSE)),"",VLOOKUP(AQ90,DATE!$P$10:$AI$99,$AZ$6+1,FALSE))</f>
        <v/>
      </c>
      <c r="BB90" s="83" t="str">
        <f>IF(ISERROR(VLOOKUP(AQ90,DATE!$P$10:$AI$99,$AZ$6+2,FALSE)),"",VLOOKUP(AQ90,DATE!$P$10:$AI$99,$AZ$6+2,FALSE))</f>
        <v/>
      </c>
    </row>
    <row r="91" spans="1:54" ht="18.75" x14ac:dyDescent="0.4">
      <c r="A91" s="103">
        <v>78</v>
      </c>
      <c r="B91" s="143"/>
      <c r="C91" s="144"/>
      <c r="D91" s="143"/>
      <c r="E91" s="143"/>
      <c r="F91" s="143"/>
      <c r="G91" s="143"/>
      <c r="H91" s="145"/>
      <c r="I91" s="144"/>
      <c r="J91" s="144"/>
      <c r="K91" s="146"/>
      <c r="L91" s="145"/>
      <c r="M91" s="147"/>
      <c r="N91" s="147"/>
      <c r="O91" s="147"/>
      <c r="P91" s="147"/>
      <c r="Q91" s="147"/>
      <c r="R91" s="147"/>
      <c r="S91" s="147"/>
      <c r="T91" s="157"/>
      <c r="U91" s="147"/>
      <c r="V91" s="147"/>
      <c r="W91" s="147"/>
      <c r="X91" s="144"/>
      <c r="Y91" s="163"/>
      <c r="Z91" s="178" t="str">
        <f>IF(Y91="","",IF(AR91="Err","種目間違い",VLOOKUP(Y91,DATE!$G$11:$J$17,2,FALSE)))</f>
        <v/>
      </c>
      <c r="AA91" s="179"/>
      <c r="AB91" s="180" t="str">
        <f>IF(Y91="","",IF(AR91="Err","種目間違い",VLOOKUP(Y91,DATE!$G$11:$J$17,3,FALSE)))</f>
        <v/>
      </c>
      <c r="AC91" s="179"/>
      <c r="AD91" s="181" t="str">
        <f>IF(Y91="","",IF(AR91="Err","種目間違い",VLOOKUP(Y91,DATE!$G$11:$J$17,4,FALSE)))</f>
        <v/>
      </c>
      <c r="AE91" s="179"/>
      <c r="AH91" s="70">
        <f t="shared" si="16"/>
        <v>0</v>
      </c>
      <c r="AI91" s="70">
        <f t="shared" si="17"/>
        <v>0</v>
      </c>
      <c r="AJ91" s="70">
        <f t="shared" si="18"/>
        <v>0</v>
      </c>
      <c r="AK91" s="70">
        <f t="shared" si="19"/>
        <v>0</v>
      </c>
      <c r="AL91" s="70">
        <f t="shared" si="20"/>
        <v>0</v>
      </c>
      <c r="AM91" s="70">
        <f t="shared" si="21"/>
        <v>0</v>
      </c>
      <c r="AN91" s="70">
        <f t="shared" si="22"/>
        <v>0</v>
      </c>
      <c r="AO91" s="70" t="str">
        <f>IF(ISERROR(VLOOKUP(AN91,DATE!$B$10:$C$17,2,FALSE)),"",VLOOKUP(AN91,DATE!$B$10:$C$17,2,FALSE))</f>
        <v/>
      </c>
      <c r="AP91" s="90"/>
      <c r="AQ91" s="169" t="str">
        <f t="shared" si="23"/>
        <v/>
      </c>
      <c r="AR91" s="90" t="str">
        <f t="shared" si="24"/>
        <v/>
      </c>
      <c r="AS91" s="83" t="str">
        <f t="shared" si="25"/>
        <v/>
      </c>
      <c r="AT91" s="90" t="str">
        <f t="shared" si="26"/>
        <v/>
      </c>
      <c r="AU91" s="90" t="str">
        <f t="shared" si="27"/>
        <v/>
      </c>
      <c r="AV91" s="90">
        <f t="shared" si="28"/>
        <v>1900</v>
      </c>
      <c r="AW91" s="90">
        <f t="shared" si="29"/>
        <v>1</v>
      </c>
      <c r="AX91" s="90">
        <f t="shared" si="30"/>
        <v>0</v>
      </c>
      <c r="AY91" s="83" t="str">
        <f>IF(ISERROR(VLOOKUP(AQ91,DATE!$P$10:$AI$99,$AY$6,FALSE)),"",VLOOKUP(AQ91,DATE!$P$10:$AI$99,$AY$6,FALSE))</f>
        <v/>
      </c>
      <c r="AZ91" s="83" t="str">
        <f>IF(ISERROR(VLOOKUP(AQ91,DATE!$P$10:$AI$99,$AZ$6,FALSE)),"",VLOOKUP(AQ91,DATE!$P$10:$AI$99,$AZ$6,FALSE))</f>
        <v/>
      </c>
      <c r="BA91" s="83" t="str">
        <f>IF(ISERROR(VLOOKUP(AQ91,DATE!$P$10:$AI$99,$AZ$6+1,FALSE)),"",VLOOKUP(AQ91,DATE!$P$10:$AI$99,$AZ$6+1,FALSE))</f>
        <v/>
      </c>
      <c r="BB91" s="83" t="str">
        <f>IF(ISERROR(VLOOKUP(AQ91,DATE!$P$10:$AI$99,$AZ$6+2,FALSE)),"",VLOOKUP(AQ91,DATE!$P$10:$AI$99,$AZ$6+2,FALSE))</f>
        <v/>
      </c>
    </row>
    <row r="92" spans="1:54" ht="18.75" x14ac:dyDescent="0.4">
      <c r="A92" s="103">
        <v>79</v>
      </c>
      <c r="B92" s="143"/>
      <c r="C92" s="144"/>
      <c r="D92" s="143"/>
      <c r="E92" s="143"/>
      <c r="F92" s="143"/>
      <c r="G92" s="143"/>
      <c r="H92" s="145"/>
      <c r="I92" s="144"/>
      <c r="J92" s="144"/>
      <c r="K92" s="146"/>
      <c r="L92" s="145"/>
      <c r="M92" s="147"/>
      <c r="N92" s="147"/>
      <c r="O92" s="147"/>
      <c r="P92" s="147"/>
      <c r="Q92" s="147"/>
      <c r="R92" s="147"/>
      <c r="S92" s="147"/>
      <c r="T92" s="157"/>
      <c r="U92" s="147"/>
      <c r="V92" s="147"/>
      <c r="W92" s="147"/>
      <c r="X92" s="144"/>
      <c r="Y92" s="163"/>
      <c r="Z92" s="178" t="str">
        <f>IF(Y92="","",IF(AR92="Err","種目間違い",VLOOKUP(Y92,DATE!$G$11:$J$17,2,FALSE)))</f>
        <v/>
      </c>
      <c r="AA92" s="179"/>
      <c r="AB92" s="180" t="str">
        <f>IF(Y92="","",IF(AR92="Err","種目間違い",VLOOKUP(Y92,DATE!$G$11:$J$17,3,FALSE)))</f>
        <v/>
      </c>
      <c r="AC92" s="179"/>
      <c r="AD92" s="181" t="str">
        <f>IF(Y92="","",IF(AR92="Err","種目間違い",VLOOKUP(Y92,DATE!$G$11:$J$17,4,FALSE)))</f>
        <v/>
      </c>
      <c r="AE92" s="179"/>
      <c r="AH92" s="70">
        <f t="shared" si="16"/>
        <v>0</v>
      </c>
      <c r="AI92" s="70">
        <f t="shared" si="17"/>
        <v>0</v>
      </c>
      <c r="AJ92" s="70">
        <f t="shared" si="18"/>
        <v>0</v>
      </c>
      <c r="AK92" s="70">
        <f t="shared" si="19"/>
        <v>0</v>
      </c>
      <c r="AL92" s="70">
        <f t="shared" si="20"/>
        <v>0</v>
      </c>
      <c r="AM92" s="70">
        <f t="shared" si="21"/>
        <v>0</v>
      </c>
      <c r="AN92" s="70">
        <f t="shared" si="22"/>
        <v>0</v>
      </c>
      <c r="AO92" s="70" t="str">
        <f>IF(ISERROR(VLOOKUP(AN92,DATE!$B$10:$C$17,2,FALSE)),"",VLOOKUP(AN92,DATE!$B$10:$C$17,2,FALSE))</f>
        <v/>
      </c>
      <c r="AP92" s="90"/>
      <c r="AQ92" s="169" t="str">
        <f t="shared" si="23"/>
        <v/>
      </c>
      <c r="AR92" s="90" t="str">
        <f t="shared" si="24"/>
        <v/>
      </c>
      <c r="AS92" s="83" t="str">
        <f t="shared" si="25"/>
        <v/>
      </c>
      <c r="AT92" s="90" t="str">
        <f t="shared" si="26"/>
        <v/>
      </c>
      <c r="AU92" s="90" t="str">
        <f t="shared" si="27"/>
        <v/>
      </c>
      <c r="AV92" s="90">
        <f t="shared" si="28"/>
        <v>1900</v>
      </c>
      <c r="AW92" s="90">
        <f t="shared" si="29"/>
        <v>1</v>
      </c>
      <c r="AX92" s="90">
        <f t="shared" si="30"/>
        <v>0</v>
      </c>
      <c r="AY92" s="83" t="str">
        <f>IF(ISERROR(VLOOKUP(AQ92,DATE!$P$10:$AI$99,$AY$6,FALSE)),"",VLOOKUP(AQ92,DATE!$P$10:$AI$99,$AY$6,FALSE))</f>
        <v/>
      </c>
      <c r="AZ92" s="83" t="str">
        <f>IF(ISERROR(VLOOKUP(AQ92,DATE!$P$10:$AI$99,$AZ$6,FALSE)),"",VLOOKUP(AQ92,DATE!$P$10:$AI$99,$AZ$6,FALSE))</f>
        <v/>
      </c>
      <c r="BA92" s="83" t="str">
        <f>IF(ISERROR(VLOOKUP(AQ92,DATE!$P$10:$AI$99,$AZ$6+1,FALSE)),"",VLOOKUP(AQ92,DATE!$P$10:$AI$99,$AZ$6+1,FALSE))</f>
        <v/>
      </c>
      <c r="BB92" s="83" t="str">
        <f>IF(ISERROR(VLOOKUP(AQ92,DATE!$P$10:$AI$99,$AZ$6+2,FALSE)),"",VLOOKUP(AQ92,DATE!$P$10:$AI$99,$AZ$6+2,FALSE))</f>
        <v/>
      </c>
    </row>
    <row r="93" spans="1:54" ht="18.75" x14ac:dyDescent="0.4">
      <c r="A93" s="104">
        <v>80</v>
      </c>
      <c r="B93" s="148"/>
      <c r="C93" s="149"/>
      <c r="D93" s="148"/>
      <c r="E93" s="148"/>
      <c r="F93" s="148"/>
      <c r="G93" s="148"/>
      <c r="H93" s="150"/>
      <c r="I93" s="149"/>
      <c r="J93" s="149"/>
      <c r="K93" s="151"/>
      <c r="L93" s="150"/>
      <c r="M93" s="152"/>
      <c r="N93" s="152"/>
      <c r="O93" s="152"/>
      <c r="P93" s="152"/>
      <c r="Q93" s="152"/>
      <c r="R93" s="152"/>
      <c r="S93" s="152"/>
      <c r="T93" s="158"/>
      <c r="U93" s="152"/>
      <c r="V93" s="152"/>
      <c r="W93" s="152"/>
      <c r="X93" s="149"/>
      <c r="Y93" s="164"/>
      <c r="Z93" s="182" t="str">
        <f>IF(Y93="","",IF(AR93="Err","種目間違い",VLOOKUP(Y93,DATE!$G$11:$J$17,2,FALSE)))</f>
        <v/>
      </c>
      <c r="AA93" s="183"/>
      <c r="AB93" s="184" t="str">
        <f>IF(Y93="","",IF(AR93="Err","種目間違い",VLOOKUP(Y93,DATE!$G$11:$J$17,3,FALSE)))</f>
        <v/>
      </c>
      <c r="AC93" s="183"/>
      <c r="AD93" s="185" t="str">
        <f>IF(Y93="","",IF(AR93="Err","種目間違い",VLOOKUP(Y93,DATE!$G$11:$J$17,4,FALSE)))</f>
        <v/>
      </c>
      <c r="AE93" s="183"/>
      <c r="AH93" s="70">
        <f t="shared" si="16"/>
        <v>0</v>
      </c>
      <c r="AI93" s="70">
        <f t="shared" si="17"/>
        <v>0</v>
      </c>
      <c r="AJ93" s="70">
        <f t="shared" si="18"/>
        <v>0</v>
      </c>
      <c r="AK93" s="70">
        <f t="shared" si="19"/>
        <v>0</v>
      </c>
      <c r="AL93" s="70">
        <f t="shared" si="20"/>
        <v>0</v>
      </c>
      <c r="AM93" s="70">
        <f t="shared" si="21"/>
        <v>0</v>
      </c>
      <c r="AN93" s="70">
        <f t="shared" si="22"/>
        <v>0</v>
      </c>
      <c r="AO93" s="70" t="str">
        <f>IF(ISERROR(VLOOKUP(AN93,DATE!$B$10:$C$17,2,FALSE)),"",VLOOKUP(AN93,DATE!$B$10:$C$17,2,FALSE))</f>
        <v/>
      </c>
      <c r="AP93" s="90"/>
      <c r="AQ93" s="169" t="str">
        <f t="shared" si="23"/>
        <v/>
      </c>
      <c r="AR93" s="90" t="str">
        <f t="shared" si="24"/>
        <v/>
      </c>
      <c r="AS93" s="83" t="str">
        <f t="shared" si="25"/>
        <v/>
      </c>
      <c r="AT93" s="90" t="str">
        <f t="shared" si="26"/>
        <v/>
      </c>
      <c r="AU93" s="90" t="str">
        <f t="shared" si="27"/>
        <v/>
      </c>
      <c r="AV93" s="90">
        <f t="shared" si="28"/>
        <v>1900</v>
      </c>
      <c r="AW93" s="90">
        <f t="shared" si="29"/>
        <v>1</v>
      </c>
      <c r="AX93" s="90">
        <f t="shared" si="30"/>
        <v>0</v>
      </c>
      <c r="AY93" s="83" t="str">
        <f>IF(ISERROR(VLOOKUP(AQ93,DATE!$P$10:$AI$99,$AY$6,FALSE)),"",VLOOKUP(AQ93,DATE!$P$10:$AI$99,$AY$6,FALSE))</f>
        <v/>
      </c>
      <c r="AZ93" s="83" t="str">
        <f>IF(ISERROR(VLOOKUP(AQ93,DATE!$P$10:$AI$99,$AZ$6,FALSE)),"",VLOOKUP(AQ93,DATE!$P$10:$AI$99,$AZ$6,FALSE))</f>
        <v/>
      </c>
      <c r="BA93" s="83" t="str">
        <f>IF(ISERROR(VLOOKUP(AQ93,DATE!$P$10:$AI$99,$AZ$6+1,FALSE)),"",VLOOKUP(AQ93,DATE!$P$10:$AI$99,$AZ$6+1,FALSE))</f>
        <v/>
      </c>
      <c r="BB93" s="83" t="str">
        <f>IF(ISERROR(VLOOKUP(AQ93,DATE!$P$10:$AI$99,$AZ$6+2,FALSE)),"",VLOOKUP(AQ93,DATE!$P$10:$AI$99,$AZ$6+2,FALSE))</f>
        <v/>
      </c>
    </row>
    <row r="94" spans="1:54" ht="18.75" x14ac:dyDescent="0.4">
      <c r="A94" s="103">
        <v>81</v>
      </c>
      <c r="B94" s="143"/>
      <c r="C94" s="144"/>
      <c r="D94" s="143"/>
      <c r="E94" s="143"/>
      <c r="F94" s="143"/>
      <c r="G94" s="143"/>
      <c r="H94" s="145"/>
      <c r="I94" s="144"/>
      <c r="J94" s="144"/>
      <c r="K94" s="141"/>
      <c r="L94" s="145"/>
      <c r="M94" s="147"/>
      <c r="N94" s="147"/>
      <c r="O94" s="147"/>
      <c r="P94" s="147"/>
      <c r="Q94" s="147"/>
      <c r="R94" s="147"/>
      <c r="S94" s="147"/>
      <c r="T94" s="157"/>
      <c r="U94" s="147"/>
      <c r="V94" s="147"/>
      <c r="W94" s="147"/>
      <c r="X94" s="144"/>
      <c r="Y94" s="162"/>
      <c r="Z94" s="186" t="str">
        <f>IF(Y94="","",IF(AR94="Err","種目間違い",VLOOKUP(Y94,DATE!$G$11:$J$17,2,FALSE)))</f>
        <v/>
      </c>
      <c r="AA94" s="175"/>
      <c r="AB94" s="187" t="str">
        <f>IF(Y94="","",IF(AR94="Err","種目間違い",VLOOKUP(Y94,DATE!$G$11:$J$17,3,FALSE)))</f>
        <v/>
      </c>
      <c r="AC94" s="175"/>
      <c r="AD94" s="188" t="str">
        <f>IF(Y94="","",IF(AR94="Err","種目間違い",VLOOKUP(Y94,DATE!$G$11:$J$17,4,FALSE)))</f>
        <v/>
      </c>
      <c r="AE94" s="175"/>
      <c r="AH94" s="70">
        <f t="shared" si="16"/>
        <v>0</v>
      </c>
      <c r="AI94" s="70">
        <f t="shared" si="17"/>
        <v>0</v>
      </c>
      <c r="AJ94" s="70">
        <f t="shared" si="18"/>
        <v>0</v>
      </c>
      <c r="AK94" s="70">
        <f t="shared" si="19"/>
        <v>0</v>
      </c>
      <c r="AL94" s="70">
        <f t="shared" si="20"/>
        <v>0</v>
      </c>
      <c r="AM94" s="70">
        <f t="shared" si="21"/>
        <v>0</v>
      </c>
      <c r="AN94" s="70">
        <f t="shared" si="22"/>
        <v>0</v>
      </c>
      <c r="AO94" s="70" t="str">
        <f>IF(ISERROR(VLOOKUP(AN94,DATE!$B$10:$C$17,2,FALSE)),"",VLOOKUP(AN94,DATE!$B$10:$C$17,2,FALSE))</f>
        <v/>
      </c>
      <c r="AP94" s="90"/>
      <c r="AQ94" s="169" t="str">
        <f t="shared" si="23"/>
        <v/>
      </c>
      <c r="AR94" s="90" t="str">
        <f t="shared" si="24"/>
        <v/>
      </c>
      <c r="AS94" s="83" t="str">
        <f t="shared" si="25"/>
        <v/>
      </c>
      <c r="AT94" s="90" t="str">
        <f t="shared" si="26"/>
        <v/>
      </c>
      <c r="AU94" s="90" t="str">
        <f t="shared" si="27"/>
        <v/>
      </c>
      <c r="AV94" s="90">
        <f t="shared" si="28"/>
        <v>1900</v>
      </c>
      <c r="AW94" s="90">
        <f t="shared" si="29"/>
        <v>1</v>
      </c>
      <c r="AX94" s="90">
        <f t="shared" si="30"/>
        <v>0</v>
      </c>
      <c r="AY94" s="83" t="str">
        <f>IF(ISERROR(VLOOKUP(AQ94,DATE!$P$10:$AI$99,$AY$6,FALSE)),"",VLOOKUP(AQ94,DATE!$P$10:$AI$99,$AY$6,FALSE))</f>
        <v/>
      </c>
      <c r="AZ94" s="83" t="str">
        <f>IF(ISERROR(VLOOKUP(AQ94,DATE!$P$10:$AI$99,$AZ$6,FALSE)),"",VLOOKUP(AQ94,DATE!$P$10:$AI$99,$AZ$6,FALSE))</f>
        <v/>
      </c>
      <c r="BA94" s="83" t="str">
        <f>IF(ISERROR(VLOOKUP(AQ94,DATE!$P$10:$AI$99,$AZ$6+1,FALSE)),"",VLOOKUP(AQ94,DATE!$P$10:$AI$99,$AZ$6+1,FALSE))</f>
        <v/>
      </c>
      <c r="BB94" s="83" t="str">
        <f>IF(ISERROR(VLOOKUP(AQ94,DATE!$P$10:$AI$99,$AZ$6+2,FALSE)),"",VLOOKUP(AQ94,DATE!$P$10:$AI$99,$AZ$6+2,FALSE))</f>
        <v/>
      </c>
    </row>
    <row r="95" spans="1:54" ht="18.75" x14ac:dyDescent="0.4">
      <c r="A95" s="103">
        <v>82</v>
      </c>
      <c r="B95" s="143"/>
      <c r="C95" s="144"/>
      <c r="D95" s="143"/>
      <c r="E95" s="143"/>
      <c r="F95" s="143"/>
      <c r="G95" s="143"/>
      <c r="H95" s="145"/>
      <c r="I95" s="144"/>
      <c r="J95" s="144"/>
      <c r="K95" s="146"/>
      <c r="L95" s="145"/>
      <c r="M95" s="147"/>
      <c r="N95" s="147"/>
      <c r="O95" s="147"/>
      <c r="P95" s="147"/>
      <c r="Q95" s="147"/>
      <c r="R95" s="147"/>
      <c r="S95" s="147"/>
      <c r="T95" s="157"/>
      <c r="U95" s="147"/>
      <c r="V95" s="147"/>
      <c r="W95" s="147"/>
      <c r="X95" s="144"/>
      <c r="Y95" s="163"/>
      <c r="Z95" s="178" t="str">
        <f>IF(Y95="","",IF(AR95="Err","種目間違い",VLOOKUP(Y95,DATE!$G$11:$J$17,2,FALSE)))</f>
        <v/>
      </c>
      <c r="AA95" s="179"/>
      <c r="AB95" s="180" t="str">
        <f>IF(Y95="","",IF(AR95="Err","種目間違い",VLOOKUP(Y95,DATE!$G$11:$J$17,3,FALSE)))</f>
        <v/>
      </c>
      <c r="AC95" s="179"/>
      <c r="AD95" s="181" t="str">
        <f>IF(Y95="","",IF(AR95="Err","種目間違い",VLOOKUP(Y95,DATE!$G$11:$J$17,4,FALSE)))</f>
        <v/>
      </c>
      <c r="AE95" s="179"/>
      <c r="AH95" s="70">
        <f t="shared" si="16"/>
        <v>0</v>
      </c>
      <c r="AI95" s="70">
        <f t="shared" si="17"/>
        <v>0</v>
      </c>
      <c r="AJ95" s="70">
        <f t="shared" si="18"/>
        <v>0</v>
      </c>
      <c r="AK95" s="70">
        <f t="shared" si="19"/>
        <v>0</v>
      </c>
      <c r="AL95" s="70">
        <f t="shared" si="20"/>
        <v>0</v>
      </c>
      <c r="AM95" s="70">
        <f t="shared" si="21"/>
        <v>0</v>
      </c>
      <c r="AN95" s="70">
        <f t="shared" si="22"/>
        <v>0</v>
      </c>
      <c r="AO95" s="70" t="str">
        <f>IF(ISERROR(VLOOKUP(AN95,DATE!$B$10:$C$17,2,FALSE)),"",VLOOKUP(AN95,DATE!$B$10:$C$17,2,FALSE))</f>
        <v/>
      </c>
      <c r="AP95" s="90"/>
      <c r="AQ95" s="169" t="str">
        <f t="shared" si="23"/>
        <v/>
      </c>
      <c r="AR95" s="90" t="str">
        <f t="shared" si="24"/>
        <v/>
      </c>
      <c r="AS95" s="83" t="str">
        <f t="shared" si="25"/>
        <v/>
      </c>
      <c r="AT95" s="90" t="str">
        <f t="shared" si="26"/>
        <v/>
      </c>
      <c r="AU95" s="90" t="str">
        <f t="shared" si="27"/>
        <v/>
      </c>
      <c r="AV95" s="90">
        <f t="shared" si="28"/>
        <v>1900</v>
      </c>
      <c r="AW95" s="90">
        <f t="shared" si="29"/>
        <v>1</v>
      </c>
      <c r="AX95" s="90">
        <f t="shared" si="30"/>
        <v>0</v>
      </c>
      <c r="AY95" s="83" t="str">
        <f>IF(ISERROR(VLOOKUP(AQ95,DATE!$P$10:$AI$99,$AY$6,FALSE)),"",VLOOKUP(AQ95,DATE!$P$10:$AI$99,$AY$6,FALSE))</f>
        <v/>
      </c>
      <c r="AZ95" s="83" t="str">
        <f>IF(ISERROR(VLOOKUP(AQ95,DATE!$P$10:$AI$99,$AZ$6,FALSE)),"",VLOOKUP(AQ95,DATE!$P$10:$AI$99,$AZ$6,FALSE))</f>
        <v/>
      </c>
      <c r="BA95" s="83" t="str">
        <f>IF(ISERROR(VLOOKUP(AQ95,DATE!$P$10:$AI$99,$AZ$6+1,FALSE)),"",VLOOKUP(AQ95,DATE!$P$10:$AI$99,$AZ$6+1,FALSE))</f>
        <v/>
      </c>
      <c r="BB95" s="83" t="str">
        <f>IF(ISERROR(VLOOKUP(AQ95,DATE!$P$10:$AI$99,$AZ$6+2,FALSE)),"",VLOOKUP(AQ95,DATE!$P$10:$AI$99,$AZ$6+2,FALSE))</f>
        <v/>
      </c>
    </row>
    <row r="96" spans="1:54" ht="18.75" x14ac:dyDescent="0.4">
      <c r="A96" s="103">
        <v>83</v>
      </c>
      <c r="B96" s="143"/>
      <c r="C96" s="144"/>
      <c r="D96" s="143"/>
      <c r="E96" s="143"/>
      <c r="F96" s="143"/>
      <c r="G96" s="143"/>
      <c r="H96" s="145"/>
      <c r="I96" s="144"/>
      <c r="J96" s="144"/>
      <c r="K96" s="146"/>
      <c r="L96" s="145"/>
      <c r="M96" s="147"/>
      <c r="N96" s="147"/>
      <c r="O96" s="147"/>
      <c r="P96" s="147"/>
      <c r="Q96" s="147"/>
      <c r="R96" s="147"/>
      <c r="S96" s="147"/>
      <c r="T96" s="157"/>
      <c r="U96" s="147"/>
      <c r="V96" s="147"/>
      <c r="W96" s="147"/>
      <c r="X96" s="144"/>
      <c r="Y96" s="163"/>
      <c r="Z96" s="178" t="str">
        <f>IF(Y96="","",IF(AR96="Err","種目間違い",VLOOKUP(Y96,DATE!$G$11:$J$17,2,FALSE)))</f>
        <v/>
      </c>
      <c r="AA96" s="179"/>
      <c r="AB96" s="180" t="str">
        <f>IF(Y96="","",IF(AR96="Err","種目間違い",VLOOKUP(Y96,DATE!$G$11:$J$17,3,FALSE)))</f>
        <v/>
      </c>
      <c r="AC96" s="179"/>
      <c r="AD96" s="181" t="str">
        <f>IF(Y96="","",IF(AR96="Err","種目間違い",VLOOKUP(Y96,DATE!$G$11:$J$17,4,FALSE)))</f>
        <v/>
      </c>
      <c r="AE96" s="179"/>
      <c r="AH96" s="70">
        <f t="shared" si="16"/>
        <v>0</v>
      </c>
      <c r="AI96" s="70">
        <f t="shared" si="17"/>
        <v>0</v>
      </c>
      <c r="AJ96" s="70">
        <f t="shared" si="18"/>
        <v>0</v>
      </c>
      <c r="AK96" s="70">
        <f t="shared" si="19"/>
        <v>0</v>
      </c>
      <c r="AL96" s="70">
        <f t="shared" si="20"/>
        <v>0</v>
      </c>
      <c r="AM96" s="70">
        <f t="shared" si="21"/>
        <v>0</v>
      </c>
      <c r="AN96" s="70">
        <f t="shared" si="22"/>
        <v>0</v>
      </c>
      <c r="AO96" s="70" t="str">
        <f>IF(ISERROR(VLOOKUP(AN96,DATE!$B$10:$C$17,2,FALSE)),"",VLOOKUP(AN96,DATE!$B$10:$C$17,2,FALSE))</f>
        <v/>
      </c>
      <c r="AP96" s="90"/>
      <c r="AQ96" s="169" t="str">
        <f t="shared" si="23"/>
        <v/>
      </c>
      <c r="AR96" s="90" t="str">
        <f t="shared" si="24"/>
        <v/>
      </c>
      <c r="AS96" s="83" t="str">
        <f t="shared" si="25"/>
        <v/>
      </c>
      <c r="AT96" s="90" t="str">
        <f t="shared" si="26"/>
        <v/>
      </c>
      <c r="AU96" s="90" t="str">
        <f t="shared" si="27"/>
        <v/>
      </c>
      <c r="AV96" s="90">
        <f t="shared" si="28"/>
        <v>1900</v>
      </c>
      <c r="AW96" s="90">
        <f t="shared" si="29"/>
        <v>1</v>
      </c>
      <c r="AX96" s="90">
        <f t="shared" si="30"/>
        <v>0</v>
      </c>
      <c r="AY96" s="83" t="str">
        <f>IF(ISERROR(VLOOKUP(AQ96,DATE!$P$10:$AI$99,$AY$6,FALSE)),"",VLOOKUP(AQ96,DATE!$P$10:$AI$99,$AY$6,FALSE))</f>
        <v/>
      </c>
      <c r="AZ96" s="83" t="str">
        <f>IF(ISERROR(VLOOKUP(AQ96,DATE!$P$10:$AI$99,$AZ$6,FALSE)),"",VLOOKUP(AQ96,DATE!$P$10:$AI$99,$AZ$6,FALSE))</f>
        <v/>
      </c>
      <c r="BA96" s="83" t="str">
        <f>IF(ISERROR(VLOOKUP(AQ96,DATE!$P$10:$AI$99,$AZ$6+1,FALSE)),"",VLOOKUP(AQ96,DATE!$P$10:$AI$99,$AZ$6+1,FALSE))</f>
        <v/>
      </c>
      <c r="BB96" s="83" t="str">
        <f>IF(ISERROR(VLOOKUP(AQ96,DATE!$P$10:$AI$99,$AZ$6+2,FALSE)),"",VLOOKUP(AQ96,DATE!$P$10:$AI$99,$AZ$6+2,FALSE))</f>
        <v/>
      </c>
    </row>
    <row r="97" spans="1:54" ht="18.75" x14ac:dyDescent="0.4">
      <c r="A97" s="103">
        <v>84</v>
      </c>
      <c r="B97" s="143"/>
      <c r="C97" s="144"/>
      <c r="D97" s="143"/>
      <c r="E97" s="143"/>
      <c r="F97" s="143"/>
      <c r="G97" s="143"/>
      <c r="H97" s="145"/>
      <c r="I97" s="144"/>
      <c r="J97" s="144"/>
      <c r="K97" s="146"/>
      <c r="L97" s="145"/>
      <c r="M97" s="147"/>
      <c r="N97" s="147"/>
      <c r="O97" s="147"/>
      <c r="P97" s="147"/>
      <c r="Q97" s="147"/>
      <c r="R97" s="147"/>
      <c r="S97" s="147"/>
      <c r="T97" s="157"/>
      <c r="U97" s="147"/>
      <c r="V97" s="147"/>
      <c r="W97" s="147"/>
      <c r="X97" s="144"/>
      <c r="Y97" s="163"/>
      <c r="Z97" s="178" t="str">
        <f>IF(Y97="","",IF(AR97="Err","種目間違い",VLOOKUP(Y97,DATE!$G$11:$J$17,2,FALSE)))</f>
        <v/>
      </c>
      <c r="AA97" s="179"/>
      <c r="AB97" s="180" t="str">
        <f>IF(Y97="","",IF(AR97="Err","種目間違い",VLOOKUP(Y97,DATE!$G$11:$J$17,3,FALSE)))</f>
        <v/>
      </c>
      <c r="AC97" s="179"/>
      <c r="AD97" s="181" t="str">
        <f>IF(Y97="","",IF(AR97="Err","種目間違い",VLOOKUP(Y97,DATE!$G$11:$J$17,4,FALSE)))</f>
        <v/>
      </c>
      <c r="AE97" s="179"/>
      <c r="AH97" s="70">
        <f t="shared" si="16"/>
        <v>0</v>
      </c>
      <c r="AI97" s="70">
        <f t="shared" si="17"/>
        <v>0</v>
      </c>
      <c r="AJ97" s="70">
        <f t="shared" si="18"/>
        <v>0</v>
      </c>
      <c r="AK97" s="70">
        <f t="shared" si="19"/>
        <v>0</v>
      </c>
      <c r="AL97" s="70">
        <f t="shared" si="20"/>
        <v>0</v>
      </c>
      <c r="AM97" s="70">
        <f t="shared" si="21"/>
        <v>0</v>
      </c>
      <c r="AN97" s="70">
        <f t="shared" si="22"/>
        <v>0</v>
      </c>
      <c r="AO97" s="70" t="str">
        <f>IF(ISERROR(VLOOKUP(AN97,DATE!$B$10:$C$17,2,FALSE)),"",VLOOKUP(AN97,DATE!$B$10:$C$17,2,FALSE))</f>
        <v/>
      </c>
      <c r="AP97" s="90"/>
      <c r="AQ97" s="169" t="str">
        <f t="shared" si="23"/>
        <v/>
      </c>
      <c r="AR97" s="90" t="str">
        <f t="shared" si="24"/>
        <v/>
      </c>
      <c r="AS97" s="83" t="str">
        <f t="shared" si="25"/>
        <v/>
      </c>
      <c r="AT97" s="90" t="str">
        <f t="shared" si="26"/>
        <v/>
      </c>
      <c r="AU97" s="90" t="str">
        <f t="shared" si="27"/>
        <v/>
      </c>
      <c r="AV97" s="90">
        <f t="shared" si="28"/>
        <v>1900</v>
      </c>
      <c r="AW97" s="90">
        <f t="shared" si="29"/>
        <v>1</v>
      </c>
      <c r="AX97" s="90">
        <f t="shared" si="30"/>
        <v>0</v>
      </c>
      <c r="AY97" s="83" t="str">
        <f>IF(ISERROR(VLOOKUP(AQ97,DATE!$P$10:$AI$99,$AY$6,FALSE)),"",VLOOKUP(AQ97,DATE!$P$10:$AI$99,$AY$6,FALSE))</f>
        <v/>
      </c>
      <c r="AZ97" s="83" t="str">
        <f>IF(ISERROR(VLOOKUP(AQ97,DATE!$P$10:$AI$99,$AZ$6,FALSE)),"",VLOOKUP(AQ97,DATE!$P$10:$AI$99,$AZ$6,FALSE))</f>
        <v/>
      </c>
      <c r="BA97" s="83" t="str">
        <f>IF(ISERROR(VLOOKUP(AQ97,DATE!$P$10:$AI$99,$AZ$6+1,FALSE)),"",VLOOKUP(AQ97,DATE!$P$10:$AI$99,$AZ$6+1,FALSE))</f>
        <v/>
      </c>
      <c r="BB97" s="83" t="str">
        <f>IF(ISERROR(VLOOKUP(AQ97,DATE!$P$10:$AI$99,$AZ$6+2,FALSE)),"",VLOOKUP(AQ97,DATE!$P$10:$AI$99,$AZ$6+2,FALSE))</f>
        <v/>
      </c>
    </row>
    <row r="98" spans="1:54" ht="18.75" x14ac:dyDescent="0.4">
      <c r="A98" s="104">
        <v>85</v>
      </c>
      <c r="B98" s="148"/>
      <c r="C98" s="149"/>
      <c r="D98" s="148"/>
      <c r="E98" s="148"/>
      <c r="F98" s="148"/>
      <c r="G98" s="148"/>
      <c r="H98" s="150"/>
      <c r="I98" s="149"/>
      <c r="J98" s="149"/>
      <c r="K98" s="151"/>
      <c r="L98" s="150"/>
      <c r="M98" s="152"/>
      <c r="N98" s="152"/>
      <c r="O98" s="152"/>
      <c r="P98" s="152"/>
      <c r="Q98" s="152"/>
      <c r="R98" s="152"/>
      <c r="S98" s="152"/>
      <c r="T98" s="158"/>
      <c r="U98" s="152"/>
      <c r="V98" s="152"/>
      <c r="W98" s="152"/>
      <c r="X98" s="149"/>
      <c r="Y98" s="164"/>
      <c r="Z98" s="182" t="str">
        <f>IF(Y98="","",IF(AR98="Err","種目間違い",VLOOKUP(Y98,DATE!$G$11:$J$17,2,FALSE)))</f>
        <v/>
      </c>
      <c r="AA98" s="183"/>
      <c r="AB98" s="184" t="str">
        <f>IF(Y98="","",IF(AR98="Err","種目間違い",VLOOKUP(Y98,DATE!$G$11:$J$17,3,FALSE)))</f>
        <v/>
      </c>
      <c r="AC98" s="183"/>
      <c r="AD98" s="185" t="str">
        <f>IF(Y98="","",IF(AR98="Err","種目間違い",VLOOKUP(Y98,DATE!$G$11:$J$17,4,FALSE)))</f>
        <v/>
      </c>
      <c r="AE98" s="183"/>
      <c r="AH98" s="70">
        <f t="shared" si="16"/>
        <v>0</v>
      </c>
      <c r="AI98" s="70">
        <f t="shared" si="17"/>
        <v>0</v>
      </c>
      <c r="AJ98" s="70">
        <f t="shared" si="18"/>
        <v>0</v>
      </c>
      <c r="AK98" s="70">
        <f t="shared" si="19"/>
        <v>0</v>
      </c>
      <c r="AL98" s="70">
        <f t="shared" si="20"/>
        <v>0</v>
      </c>
      <c r="AM98" s="70">
        <f t="shared" si="21"/>
        <v>0</v>
      </c>
      <c r="AN98" s="70">
        <f t="shared" si="22"/>
        <v>0</v>
      </c>
      <c r="AO98" s="70" t="str">
        <f>IF(ISERROR(VLOOKUP(AN98,DATE!$B$10:$C$17,2,FALSE)),"",VLOOKUP(AN98,DATE!$B$10:$C$17,2,FALSE))</f>
        <v/>
      </c>
      <c r="AP98" s="90"/>
      <c r="AQ98" s="169" t="str">
        <f t="shared" si="23"/>
        <v/>
      </c>
      <c r="AR98" s="90" t="str">
        <f t="shared" si="24"/>
        <v/>
      </c>
      <c r="AS98" s="83" t="str">
        <f t="shared" si="25"/>
        <v/>
      </c>
      <c r="AT98" s="90" t="str">
        <f t="shared" si="26"/>
        <v/>
      </c>
      <c r="AU98" s="90" t="str">
        <f t="shared" si="27"/>
        <v/>
      </c>
      <c r="AV98" s="90">
        <f t="shared" si="28"/>
        <v>1900</v>
      </c>
      <c r="AW98" s="90">
        <f t="shared" si="29"/>
        <v>1</v>
      </c>
      <c r="AX98" s="90">
        <f t="shared" si="30"/>
        <v>0</v>
      </c>
      <c r="AY98" s="83" t="str">
        <f>IF(ISERROR(VLOOKUP(AQ98,DATE!$P$10:$AI$99,$AY$6,FALSE)),"",VLOOKUP(AQ98,DATE!$P$10:$AI$99,$AY$6,FALSE))</f>
        <v/>
      </c>
      <c r="AZ98" s="83" t="str">
        <f>IF(ISERROR(VLOOKUP(AQ98,DATE!$P$10:$AI$99,$AZ$6,FALSE)),"",VLOOKUP(AQ98,DATE!$P$10:$AI$99,$AZ$6,FALSE))</f>
        <v/>
      </c>
      <c r="BA98" s="83" t="str">
        <f>IF(ISERROR(VLOOKUP(AQ98,DATE!$P$10:$AI$99,$AZ$6+1,FALSE)),"",VLOOKUP(AQ98,DATE!$P$10:$AI$99,$AZ$6+1,FALSE))</f>
        <v/>
      </c>
      <c r="BB98" s="83" t="str">
        <f>IF(ISERROR(VLOOKUP(AQ98,DATE!$P$10:$AI$99,$AZ$6+2,FALSE)),"",VLOOKUP(AQ98,DATE!$P$10:$AI$99,$AZ$6+2,FALSE))</f>
        <v/>
      </c>
    </row>
    <row r="99" spans="1:54" ht="18.75" x14ac:dyDescent="0.4">
      <c r="A99" s="103">
        <v>86</v>
      </c>
      <c r="B99" s="143"/>
      <c r="C99" s="144"/>
      <c r="D99" s="143"/>
      <c r="E99" s="143"/>
      <c r="F99" s="143"/>
      <c r="G99" s="143"/>
      <c r="H99" s="145"/>
      <c r="I99" s="144"/>
      <c r="J99" s="144"/>
      <c r="K99" s="141"/>
      <c r="L99" s="145"/>
      <c r="M99" s="147"/>
      <c r="N99" s="147"/>
      <c r="O99" s="147"/>
      <c r="P99" s="147"/>
      <c r="Q99" s="147"/>
      <c r="R99" s="147"/>
      <c r="S99" s="147"/>
      <c r="T99" s="157"/>
      <c r="U99" s="147"/>
      <c r="V99" s="147"/>
      <c r="W99" s="147"/>
      <c r="X99" s="144"/>
      <c r="Y99" s="162"/>
      <c r="Z99" s="186" t="str">
        <f>IF(Y99="","",IF(AR99="Err","種目間違い",VLOOKUP(Y99,DATE!$G$11:$J$17,2,FALSE)))</f>
        <v/>
      </c>
      <c r="AA99" s="175"/>
      <c r="AB99" s="187" t="str">
        <f>IF(Y99="","",IF(AR99="Err","種目間違い",VLOOKUP(Y99,DATE!$G$11:$J$17,3,FALSE)))</f>
        <v/>
      </c>
      <c r="AC99" s="175"/>
      <c r="AD99" s="188" t="str">
        <f>IF(Y99="","",IF(AR99="Err","種目間違い",VLOOKUP(Y99,DATE!$G$11:$J$17,4,FALSE)))</f>
        <v/>
      </c>
      <c r="AE99" s="175"/>
      <c r="AH99" s="70">
        <f t="shared" si="16"/>
        <v>0</v>
      </c>
      <c r="AI99" s="70">
        <f t="shared" si="17"/>
        <v>0</v>
      </c>
      <c r="AJ99" s="70">
        <f t="shared" si="18"/>
        <v>0</v>
      </c>
      <c r="AK99" s="70">
        <f t="shared" si="19"/>
        <v>0</v>
      </c>
      <c r="AL99" s="70">
        <f t="shared" si="20"/>
        <v>0</v>
      </c>
      <c r="AM99" s="70">
        <f t="shared" si="21"/>
        <v>0</v>
      </c>
      <c r="AN99" s="70">
        <f t="shared" si="22"/>
        <v>0</v>
      </c>
      <c r="AO99" s="70" t="str">
        <f>IF(ISERROR(VLOOKUP(AN99,DATE!$B$10:$C$17,2,FALSE)),"",VLOOKUP(AN99,DATE!$B$10:$C$17,2,FALSE))</f>
        <v/>
      </c>
      <c r="AP99" s="90"/>
      <c r="AQ99" s="169" t="str">
        <f t="shared" si="23"/>
        <v/>
      </c>
      <c r="AR99" s="90" t="str">
        <f t="shared" si="24"/>
        <v/>
      </c>
      <c r="AS99" s="83" t="str">
        <f t="shared" si="25"/>
        <v/>
      </c>
      <c r="AT99" s="90" t="str">
        <f t="shared" si="26"/>
        <v/>
      </c>
      <c r="AU99" s="90" t="str">
        <f t="shared" si="27"/>
        <v/>
      </c>
      <c r="AV99" s="90">
        <f t="shared" si="28"/>
        <v>1900</v>
      </c>
      <c r="AW99" s="90">
        <f t="shared" si="29"/>
        <v>1</v>
      </c>
      <c r="AX99" s="90">
        <f t="shared" si="30"/>
        <v>0</v>
      </c>
      <c r="AY99" s="83" t="str">
        <f>IF(ISERROR(VLOOKUP(AQ99,DATE!$P$10:$AI$99,$AY$6,FALSE)),"",VLOOKUP(AQ99,DATE!$P$10:$AI$99,$AY$6,FALSE))</f>
        <v/>
      </c>
      <c r="AZ99" s="83" t="str">
        <f>IF(ISERROR(VLOOKUP(AQ99,DATE!$P$10:$AI$99,$AZ$6,FALSE)),"",VLOOKUP(AQ99,DATE!$P$10:$AI$99,$AZ$6,FALSE))</f>
        <v/>
      </c>
      <c r="BA99" s="83" t="str">
        <f>IF(ISERROR(VLOOKUP(AQ99,DATE!$P$10:$AI$99,$AZ$6+1,FALSE)),"",VLOOKUP(AQ99,DATE!$P$10:$AI$99,$AZ$6+1,FALSE))</f>
        <v/>
      </c>
      <c r="BB99" s="83" t="str">
        <f>IF(ISERROR(VLOOKUP(AQ99,DATE!$P$10:$AI$99,$AZ$6+2,FALSE)),"",VLOOKUP(AQ99,DATE!$P$10:$AI$99,$AZ$6+2,FALSE))</f>
        <v/>
      </c>
    </row>
    <row r="100" spans="1:54" ht="18.75" x14ac:dyDescent="0.4">
      <c r="A100" s="103">
        <v>87</v>
      </c>
      <c r="B100" s="143"/>
      <c r="C100" s="144"/>
      <c r="D100" s="143"/>
      <c r="E100" s="143"/>
      <c r="F100" s="143"/>
      <c r="G100" s="143"/>
      <c r="H100" s="145"/>
      <c r="I100" s="144"/>
      <c r="J100" s="144"/>
      <c r="K100" s="146"/>
      <c r="L100" s="145"/>
      <c r="M100" s="147"/>
      <c r="N100" s="147"/>
      <c r="O100" s="147"/>
      <c r="P100" s="147"/>
      <c r="Q100" s="147"/>
      <c r="R100" s="147"/>
      <c r="S100" s="147"/>
      <c r="T100" s="157"/>
      <c r="U100" s="147"/>
      <c r="V100" s="147"/>
      <c r="W100" s="147"/>
      <c r="X100" s="144"/>
      <c r="Y100" s="163"/>
      <c r="Z100" s="178" t="str">
        <f>IF(Y100="","",IF(AR100="Err","種目間違い",VLOOKUP(Y100,DATE!$G$11:$J$17,2,FALSE)))</f>
        <v/>
      </c>
      <c r="AA100" s="179"/>
      <c r="AB100" s="180" t="str">
        <f>IF(Y100="","",IF(AR100="Err","種目間違い",VLOOKUP(Y100,DATE!$G$11:$J$17,3,FALSE)))</f>
        <v/>
      </c>
      <c r="AC100" s="179"/>
      <c r="AD100" s="181" t="str">
        <f>IF(Y100="","",IF(AR100="Err","種目間違い",VLOOKUP(Y100,DATE!$G$11:$J$17,4,FALSE)))</f>
        <v/>
      </c>
      <c r="AE100" s="179"/>
      <c r="AH100" s="70">
        <f t="shared" si="16"/>
        <v>0</v>
      </c>
      <c r="AI100" s="70">
        <f t="shared" si="17"/>
        <v>0</v>
      </c>
      <c r="AJ100" s="70">
        <f t="shared" si="18"/>
        <v>0</v>
      </c>
      <c r="AK100" s="70">
        <f t="shared" si="19"/>
        <v>0</v>
      </c>
      <c r="AL100" s="70">
        <f t="shared" si="20"/>
        <v>0</v>
      </c>
      <c r="AM100" s="70">
        <f t="shared" si="21"/>
        <v>0</v>
      </c>
      <c r="AN100" s="70">
        <f t="shared" si="22"/>
        <v>0</v>
      </c>
      <c r="AO100" s="70" t="str">
        <f>IF(ISERROR(VLOOKUP(AN100,DATE!$B$10:$C$17,2,FALSE)),"",VLOOKUP(AN100,DATE!$B$10:$C$17,2,FALSE))</f>
        <v/>
      </c>
      <c r="AP100" s="90"/>
      <c r="AQ100" s="169" t="str">
        <f t="shared" si="23"/>
        <v/>
      </c>
      <c r="AR100" s="90" t="str">
        <f t="shared" si="24"/>
        <v/>
      </c>
      <c r="AS100" s="83" t="str">
        <f t="shared" si="25"/>
        <v/>
      </c>
      <c r="AT100" s="90" t="str">
        <f t="shared" si="26"/>
        <v/>
      </c>
      <c r="AU100" s="90" t="str">
        <f t="shared" si="27"/>
        <v/>
      </c>
      <c r="AV100" s="90">
        <f t="shared" si="28"/>
        <v>1900</v>
      </c>
      <c r="AW100" s="90">
        <f t="shared" si="29"/>
        <v>1</v>
      </c>
      <c r="AX100" s="90">
        <f t="shared" si="30"/>
        <v>0</v>
      </c>
      <c r="AY100" s="83" t="str">
        <f>IF(ISERROR(VLOOKUP(AQ100,DATE!$P$10:$AI$99,$AY$6,FALSE)),"",VLOOKUP(AQ100,DATE!$P$10:$AI$99,$AY$6,FALSE))</f>
        <v/>
      </c>
      <c r="AZ100" s="83" t="str">
        <f>IF(ISERROR(VLOOKUP(AQ100,DATE!$P$10:$AI$99,$AZ$6,FALSE)),"",VLOOKUP(AQ100,DATE!$P$10:$AI$99,$AZ$6,FALSE))</f>
        <v/>
      </c>
      <c r="BA100" s="83" t="str">
        <f>IF(ISERROR(VLOOKUP(AQ100,DATE!$P$10:$AI$99,$AZ$6+1,FALSE)),"",VLOOKUP(AQ100,DATE!$P$10:$AI$99,$AZ$6+1,FALSE))</f>
        <v/>
      </c>
      <c r="BB100" s="83" t="str">
        <f>IF(ISERROR(VLOOKUP(AQ100,DATE!$P$10:$AI$99,$AZ$6+2,FALSE)),"",VLOOKUP(AQ100,DATE!$P$10:$AI$99,$AZ$6+2,FALSE))</f>
        <v/>
      </c>
    </row>
    <row r="101" spans="1:54" ht="18.75" x14ac:dyDescent="0.4">
      <c r="A101" s="103">
        <v>88</v>
      </c>
      <c r="B101" s="143"/>
      <c r="C101" s="144"/>
      <c r="D101" s="143"/>
      <c r="E101" s="143"/>
      <c r="F101" s="143"/>
      <c r="G101" s="143"/>
      <c r="H101" s="145"/>
      <c r="I101" s="144"/>
      <c r="J101" s="144"/>
      <c r="K101" s="146"/>
      <c r="L101" s="145"/>
      <c r="M101" s="147"/>
      <c r="N101" s="147"/>
      <c r="O101" s="147"/>
      <c r="P101" s="147"/>
      <c r="Q101" s="147"/>
      <c r="R101" s="147"/>
      <c r="S101" s="147"/>
      <c r="T101" s="157"/>
      <c r="U101" s="147"/>
      <c r="V101" s="147"/>
      <c r="W101" s="147"/>
      <c r="X101" s="144"/>
      <c r="Y101" s="163"/>
      <c r="Z101" s="178" t="str">
        <f>IF(Y101="","",IF(AR101="Err","種目間違い",VLOOKUP(Y101,DATE!$G$11:$J$17,2,FALSE)))</f>
        <v/>
      </c>
      <c r="AA101" s="179"/>
      <c r="AB101" s="180" t="str">
        <f>IF(Y101="","",IF(AR101="Err","種目間違い",VLOOKUP(Y101,DATE!$G$11:$J$17,3,FALSE)))</f>
        <v/>
      </c>
      <c r="AC101" s="179"/>
      <c r="AD101" s="181" t="str">
        <f>IF(Y101="","",IF(AR101="Err","種目間違い",VLOOKUP(Y101,DATE!$G$11:$J$17,4,FALSE)))</f>
        <v/>
      </c>
      <c r="AE101" s="179"/>
      <c r="AH101" s="70">
        <f t="shared" si="16"/>
        <v>0</v>
      </c>
      <c r="AI101" s="70">
        <f t="shared" si="17"/>
        <v>0</v>
      </c>
      <c r="AJ101" s="70">
        <f t="shared" si="18"/>
        <v>0</v>
      </c>
      <c r="AK101" s="70">
        <f t="shared" si="19"/>
        <v>0</v>
      </c>
      <c r="AL101" s="70">
        <f t="shared" si="20"/>
        <v>0</v>
      </c>
      <c r="AM101" s="70">
        <f t="shared" si="21"/>
        <v>0</v>
      </c>
      <c r="AN101" s="70">
        <f t="shared" si="22"/>
        <v>0</v>
      </c>
      <c r="AO101" s="70" t="str">
        <f>IF(ISERROR(VLOOKUP(AN101,DATE!$B$10:$C$17,2,FALSE)),"",VLOOKUP(AN101,DATE!$B$10:$C$17,2,FALSE))</f>
        <v/>
      </c>
      <c r="AP101" s="90"/>
      <c r="AQ101" s="169" t="str">
        <f t="shared" si="23"/>
        <v/>
      </c>
      <c r="AR101" s="90" t="str">
        <f t="shared" si="24"/>
        <v/>
      </c>
      <c r="AS101" s="83" t="str">
        <f t="shared" si="25"/>
        <v/>
      </c>
      <c r="AT101" s="90" t="str">
        <f t="shared" si="26"/>
        <v/>
      </c>
      <c r="AU101" s="90" t="str">
        <f t="shared" si="27"/>
        <v/>
      </c>
      <c r="AV101" s="90">
        <f t="shared" si="28"/>
        <v>1900</v>
      </c>
      <c r="AW101" s="90">
        <f t="shared" si="29"/>
        <v>1</v>
      </c>
      <c r="AX101" s="90">
        <f t="shared" si="30"/>
        <v>0</v>
      </c>
      <c r="AY101" s="83" t="str">
        <f>IF(ISERROR(VLOOKUP(AQ101,DATE!$P$10:$AI$99,$AY$6,FALSE)),"",VLOOKUP(AQ101,DATE!$P$10:$AI$99,$AY$6,FALSE))</f>
        <v/>
      </c>
      <c r="AZ101" s="83" t="str">
        <f>IF(ISERROR(VLOOKUP(AQ101,DATE!$P$10:$AI$99,$AZ$6,FALSE)),"",VLOOKUP(AQ101,DATE!$P$10:$AI$99,$AZ$6,FALSE))</f>
        <v/>
      </c>
      <c r="BA101" s="83" t="str">
        <f>IF(ISERROR(VLOOKUP(AQ101,DATE!$P$10:$AI$99,$AZ$6+1,FALSE)),"",VLOOKUP(AQ101,DATE!$P$10:$AI$99,$AZ$6+1,FALSE))</f>
        <v/>
      </c>
      <c r="BB101" s="83" t="str">
        <f>IF(ISERROR(VLOOKUP(AQ101,DATE!$P$10:$AI$99,$AZ$6+2,FALSE)),"",VLOOKUP(AQ101,DATE!$P$10:$AI$99,$AZ$6+2,FALSE))</f>
        <v/>
      </c>
    </row>
    <row r="102" spans="1:54" ht="18.75" x14ac:dyDescent="0.4">
      <c r="A102" s="103">
        <v>89</v>
      </c>
      <c r="B102" s="143"/>
      <c r="C102" s="144"/>
      <c r="D102" s="143"/>
      <c r="E102" s="143"/>
      <c r="F102" s="143"/>
      <c r="G102" s="143"/>
      <c r="H102" s="145"/>
      <c r="I102" s="144"/>
      <c r="J102" s="144"/>
      <c r="K102" s="146"/>
      <c r="L102" s="145"/>
      <c r="M102" s="147"/>
      <c r="N102" s="147"/>
      <c r="O102" s="147"/>
      <c r="P102" s="147"/>
      <c r="Q102" s="147"/>
      <c r="R102" s="147"/>
      <c r="S102" s="147"/>
      <c r="T102" s="157"/>
      <c r="U102" s="147"/>
      <c r="V102" s="147"/>
      <c r="W102" s="147"/>
      <c r="X102" s="144"/>
      <c r="Y102" s="163"/>
      <c r="Z102" s="178" t="str">
        <f>IF(Y102="","",IF(AR102="Err","種目間違い",VLOOKUP(Y102,DATE!$G$11:$J$17,2,FALSE)))</f>
        <v/>
      </c>
      <c r="AA102" s="179"/>
      <c r="AB102" s="180" t="str">
        <f>IF(Y102="","",IF(AR102="Err","種目間違い",VLOOKUP(Y102,DATE!$G$11:$J$17,3,FALSE)))</f>
        <v/>
      </c>
      <c r="AC102" s="179"/>
      <c r="AD102" s="181" t="str">
        <f>IF(Y102="","",IF(AR102="Err","種目間違い",VLOOKUP(Y102,DATE!$G$11:$J$17,4,FALSE)))</f>
        <v/>
      </c>
      <c r="AE102" s="179"/>
      <c r="AH102" s="70">
        <f t="shared" si="16"/>
        <v>0</v>
      </c>
      <c r="AI102" s="70">
        <f t="shared" si="17"/>
        <v>0</v>
      </c>
      <c r="AJ102" s="70">
        <f t="shared" si="18"/>
        <v>0</v>
      </c>
      <c r="AK102" s="70">
        <f t="shared" si="19"/>
        <v>0</v>
      </c>
      <c r="AL102" s="70">
        <f t="shared" si="20"/>
        <v>0</v>
      </c>
      <c r="AM102" s="70">
        <f t="shared" si="21"/>
        <v>0</v>
      </c>
      <c r="AN102" s="70">
        <f t="shared" si="22"/>
        <v>0</v>
      </c>
      <c r="AO102" s="70" t="str">
        <f>IF(ISERROR(VLOOKUP(AN102,DATE!$B$10:$C$17,2,FALSE)),"",VLOOKUP(AN102,DATE!$B$10:$C$17,2,FALSE))</f>
        <v/>
      </c>
      <c r="AP102" s="90"/>
      <c r="AQ102" s="169" t="str">
        <f t="shared" si="23"/>
        <v/>
      </c>
      <c r="AR102" s="90" t="str">
        <f t="shared" si="24"/>
        <v/>
      </c>
      <c r="AS102" s="83" t="str">
        <f t="shared" si="25"/>
        <v/>
      </c>
      <c r="AT102" s="90" t="str">
        <f t="shared" si="26"/>
        <v/>
      </c>
      <c r="AU102" s="90" t="str">
        <f t="shared" si="27"/>
        <v/>
      </c>
      <c r="AV102" s="90">
        <f t="shared" si="28"/>
        <v>1900</v>
      </c>
      <c r="AW102" s="90">
        <f t="shared" si="29"/>
        <v>1</v>
      </c>
      <c r="AX102" s="90">
        <f t="shared" si="30"/>
        <v>0</v>
      </c>
      <c r="AY102" s="83" t="str">
        <f>IF(ISERROR(VLOOKUP(AQ102,DATE!$P$10:$AI$99,$AY$6,FALSE)),"",VLOOKUP(AQ102,DATE!$P$10:$AI$99,$AY$6,FALSE))</f>
        <v/>
      </c>
      <c r="AZ102" s="83" t="str">
        <f>IF(ISERROR(VLOOKUP(AQ102,DATE!$P$10:$AI$99,$AZ$6,FALSE)),"",VLOOKUP(AQ102,DATE!$P$10:$AI$99,$AZ$6,FALSE))</f>
        <v/>
      </c>
      <c r="BA102" s="83" t="str">
        <f>IF(ISERROR(VLOOKUP(AQ102,DATE!$P$10:$AI$99,$AZ$6+1,FALSE)),"",VLOOKUP(AQ102,DATE!$P$10:$AI$99,$AZ$6+1,FALSE))</f>
        <v/>
      </c>
      <c r="BB102" s="83" t="str">
        <f>IF(ISERROR(VLOOKUP(AQ102,DATE!$P$10:$AI$99,$AZ$6+2,FALSE)),"",VLOOKUP(AQ102,DATE!$P$10:$AI$99,$AZ$6+2,FALSE))</f>
        <v/>
      </c>
    </row>
    <row r="103" spans="1:54" ht="18.75" x14ac:dyDescent="0.4">
      <c r="A103" s="104">
        <v>90</v>
      </c>
      <c r="B103" s="148"/>
      <c r="C103" s="149"/>
      <c r="D103" s="148"/>
      <c r="E103" s="148"/>
      <c r="F103" s="148"/>
      <c r="G103" s="148"/>
      <c r="H103" s="150"/>
      <c r="I103" s="149"/>
      <c r="J103" s="149"/>
      <c r="K103" s="151"/>
      <c r="L103" s="150"/>
      <c r="M103" s="152"/>
      <c r="N103" s="152"/>
      <c r="O103" s="152"/>
      <c r="P103" s="152"/>
      <c r="Q103" s="152"/>
      <c r="R103" s="152"/>
      <c r="S103" s="152"/>
      <c r="T103" s="158"/>
      <c r="U103" s="152"/>
      <c r="V103" s="152"/>
      <c r="W103" s="152"/>
      <c r="X103" s="149"/>
      <c r="Y103" s="164"/>
      <c r="Z103" s="182" t="str">
        <f>IF(Y103="","",IF(AR103="Err","種目間違い",VLOOKUP(Y103,DATE!$G$11:$J$17,2,FALSE)))</f>
        <v/>
      </c>
      <c r="AA103" s="183"/>
      <c r="AB103" s="184" t="str">
        <f>IF(Y103="","",IF(AR103="Err","種目間違い",VLOOKUP(Y103,DATE!$G$11:$J$17,3,FALSE)))</f>
        <v/>
      </c>
      <c r="AC103" s="183"/>
      <c r="AD103" s="185" t="str">
        <f>IF(Y103="","",IF(AR103="Err","種目間違い",VLOOKUP(Y103,DATE!$G$11:$J$17,4,FALSE)))</f>
        <v/>
      </c>
      <c r="AE103" s="183"/>
      <c r="AH103" s="70">
        <f t="shared" si="16"/>
        <v>0</v>
      </c>
      <c r="AI103" s="70">
        <f t="shared" si="17"/>
        <v>0</v>
      </c>
      <c r="AJ103" s="70">
        <f t="shared" si="18"/>
        <v>0</v>
      </c>
      <c r="AK103" s="70">
        <f t="shared" si="19"/>
        <v>0</v>
      </c>
      <c r="AL103" s="70">
        <f t="shared" si="20"/>
        <v>0</v>
      </c>
      <c r="AM103" s="70">
        <f t="shared" si="21"/>
        <v>0</v>
      </c>
      <c r="AN103" s="70">
        <f t="shared" si="22"/>
        <v>0</v>
      </c>
      <c r="AO103" s="70" t="str">
        <f>IF(ISERROR(VLOOKUP(AN103,DATE!$B$10:$C$17,2,FALSE)),"",VLOOKUP(AN103,DATE!$B$10:$C$17,2,FALSE))</f>
        <v/>
      </c>
      <c r="AP103" s="90"/>
      <c r="AQ103" s="169" t="str">
        <f t="shared" si="23"/>
        <v/>
      </c>
      <c r="AR103" s="90" t="str">
        <f t="shared" si="24"/>
        <v/>
      </c>
      <c r="AS103" s="83" t="str">
        <f t="shared" si="25"/>
        <v/>
      </c>
      <c r="AT103" s="90" t="str">
        <f t="shared" si="26"/>
        <v/>
      </c>
      <c r="AU103" s="90" t="str">
        <f t="shared" si="27"/>
        <v/>
      </c>
      <c r="AV103" s="90">
        <f t="shared" si="28"/>
        <v>1900</v>
      </c>
      <c r="AW103" s="90">
        <f t="shared" si="29"/>
        <v>1</v>
      </c>
      <c r="AX103" s="90">
        <f t="shared" si="30"/>
        <v>0</v>
      </c>
      <c r="AY103" s="83" t="str">
        <f>IF(ISERROR(VLOOKUP(AQ103,DATE!$P$10:$AI$99,$AY$6,FALSE)),"",VLOOKUP(AQ103,DATE!$P$10:$AI$99,$AY$6,FALSE))</f>
        <v/>
      </c>
      <c r="AZ103" s="83" t="str">
        <f>IF(ISERROR(VLOOKUP(AQ103,DATE!$P$10:$AI$99,$AZ$6,FALSE)),"",VLOOKUP(AQ103,DATE!$P$10:$AI$99,$AZ$6,FALSE))</f>
        <v/>
      </c>
      <c r="BA103" s="83" t="str">
        <f>IF(ISERROR(VLOOKUP(AQ103,DATE!$P$10:$AI$99,$AZ$6+1,FALSE)),"",VLOOKUP(AQ103,DATE!$P$10:$AI$99,$AZ$6+1,FALSE))</f>
        <v/>
      </c>
      <c r="BB103" s="83" t="str">
        <f>IF(ISERROR(VLOOKUP(AQ103,DATE!$P$10:$AI$99,$AZ$6+2,FALSE)),"",VLOOKUP(AQ103,DATE!$P$10:$AI$99,$AZ$6+2,FALSE))</f>
        <v/>
      </c>
    </row>
    <row r="104" spans="1:54" ht="18.75" x14ac:dyDescent="0.4">
      <c r="A104" s="103">
        <v>91</v>
      </c>
      <c r="B104" s="143"/>
      <c r="C104" s="144"/>
      <c r="D104" s="143"/>
      <c r="E104" s="143"/>
      <c r="F104" s="143"/>
      <c r="G104" s="143"/>
      <c r="H104" s="145"/>
      <c r="I104" s="144"/>
      <c r="J104" s="144"/>
      <c r="K104" s="141"/>
      <c r="L104" s="145"/>
      <c r="M104" s="147"/>
      <c r="N104" s="147"/>
      <c r="O104" s="147"/>
      <c r="P104" s="147"/>
      <c r="Q104" s="147"/>
      <c r="R104" s="147"/>
      <c r="S104" s="147"/>
      <c r="T104" s="157"/>
      <c r="U104" s="147"/>
      <c r="V104" s="147"/>
      <c r="W104" s="147"/>
      <c r="X104" s="144"/>
      <c r="Y104" s="162"/>
      <c r="Z104" s="186" t="str">
        <f>IF(Y104="","",IF(AR104="Err","種目間違い",VLOOKUP(Y104,DATE!$G$11:$J$17,2,FALSE)))</f>
        <v/>
      </c>
      <c r="AA104" s="175"/>
      <c r="AB104" s="187" t="str">
        <f>IF(Y104="","",IF(AR104="Err","種目間違い",VLOOKUP(Y104,DATE!$G$11:$J$17,3,FALSE)))</f>
        <v/>
      </c>
      <c r="AC104" s="175"/>
      <c r="AD104" s="188" t="str">
        <f>IF(Y104="","",IF(AR104="Err","種目間違い",VLOOKUP(Y104,DATE!$G$11:$J$17,4,FALSE)))</f>
        <v/>
      </c>
      <c r="AE104" s="175"/>
      <c r="AH104" s="70">
        <f t="shared" si="16"/>
        <v>0</v>
      </c>
      <c r="AI104" s="70">
        <f t="shared" si="17"/>
        <v>0</v>
      </c>
      <c r="AJ104" s="70">
        <f t="shared" si="18"/>
        <v>0</v>
      </c>
      <c r="AK104" s="70">
        <f t="shared" si="19"/>
        <v>0</v>
      </c>
      <c r="AL104" s="70">
        <f t="shared" si="20"/>
        <v>0</v>
      </c>
      <c r="AM104" s="70">
        <f t="shared" si="21"/>
        <v>0</v>
      </c>
      <c r="AN104" s="70">
        <f t="shared" si="22"/>
        <v>0</v>
      </c>
      <c r="AO104" s="70" t="str">
        <f>IF(ISERROR(VLOOKUP(AN104,DATE!$B$10:$C$17,2,FALSE)),"",VLOOKUP(AN104,DATE!$B$10:$C$17,2,FALSE))</f>
        <v/>
      </c>
      <c r="AP104" s="90"/>
      <c r="AQ104" s="169" t="str">
        <f t="shared" si="23"/>
        <v/>
      </c>
      <c r="AR104" s="90" t="str">
        <f t="shared" si="24"/>
        <v/>
      </c>
      <c r="AS104" s="83" t="str">
        <f t="shared" si="25"/>
        <v/>
      </c>
      <c r="AT104" s="90" t="str">
        <f t="shared" si="26"/>
        <v/>
      </c>
      <c r="AU104" s="90" t="str">
        <f t="shared" si="27"/>
        <v/>
      </c>
      <c r="AV104" s="90">
        <f t="shared" si="28"/>
        <v>1900</v>
      </c>
      <c r="AW104" s="90">
        <f t="shared" si="29"/>
        <v>1</v>
      </c>
      <c r="AX104" s="90">
        <f t="shared" si="30"/>
        <v>0</v>
      </c>
      <c r="AY104" s="83" t="str">
        <f>IF(ISERROR(VLOOKUP(AQ104,DATE!$P$10:$AI$99,$AY$6,FALSE)),"",VLOOKUP(AQ104,DATE!$P$10:$AI$99,$AY$6,FALSE))</f>
        <v/>
      </c>
      <c r="AZ104" s="83" t="str">
        <f>IF(ISERROR(VLOOKUP(AQ104,DATE!$P$10:$AI$99,$AZ$6,FALSE)),"",VLOOKUP(AQ104,DATE!$P$10:$AI$99,$AZ$6,FALSE))</f>
        <v/>
      </c>
      <c r="BA104" s="83" t="str">
        <f>IF(ISERROR(VLOOKUP(AQ104,DATE!$P$10:$AI$99,$AZ$6+1,FALSE)),"",VLOOKUP(AQ104,DATE!$P$10:$AI$99,$AZ$6+1,FALSE))</f>
        <v/>
      </c>
      <c r="BB104" s="83" t="str">
        <f>IF(ISERROR(VLOOKUP(AQ104,DATE!$P$10:$AI$99,$AZ$6+2,FALSE)),"",VLOOKUP(AQ104,DATE!$P$10:$AI$99,$AZ$6+2,FALSE))</f>
        <v/>
      </c>
    </row>
    <row r="105" spans="1:54" ht="18.75" x14ac:dyDescent="0.4">
      <c r="A105" s="103">
        <v>92</v>
      </c>
      <c r="B105" s="143"/>
      <c r="C105" s="144"/>
      <c r="D105" s="143"/>
      <c r="E105" s="143"/>
      <c r="F105" s="143"/>
      <c r="G105" s="143"/>
      <c r="H105" s="145"/>
      <c r="I105" s="144"/>
      <c r="J105" s="144"/>
      <c r="K105" s="146"/>
      <c r="L105" s="145"/>
      <c r="M105" s="147"/>
      <c r="N105" s="147"/>
      <c r="O105" s="147"/>
      <c r="P105" s="147"/>
      <c r="Q105" s="147"/>
      <c r="R105" s="147"/>
      <c r="S105" s="147"/>
      <c r="T105" s="157"/>
      <c r="U105" s="147"/>
      <c r="V105" s="147"/>
      <c r="W105" s="147"/>
      <c r="X105" s="144"/>
      <c r="Y105" s="163"/>
      <c r="Z105" s="178" t="str">
        <f>IF(Y105="","",IF(AR105="Err","種目間違い",VLOOKUP(Y105,DATE!$G$11:$J$17,2,FALSE)))</f>
        <v/>
      </c>
      <c r="AA105" s="179"/>
      <c r="AB105" s="180" t="str">
        <f>IF(Y105="","",IF(AR105="Err","種目間違い",VLOOKUP(Y105,DATE!$G$11:$J$17,3,FALSE)))</f>
        <v/>
      </c>
      <c r="AC105" s="179"/>
      <c r="AD105" s="181" t="str">
        <f>IF(Y105="","",IF(AR105="Err","種目間違い",VLOOKUP(Y105,DATE!$G$11:$J$17,4,FALSE)))</f>
        <v/>
      </c>
      <c r="AE105" s="179"/>
      <c r="AH105" s="70">
        <f t="shared" si="16"/>
        <v>0</v>
      </c>
      <c r="AI105" s="70">
        <f t="shared" si="17"/>
        <v>0</v>
      </c>
      <c r="AJ105" s="70">
        <f t="shared" si="18"/>
        <v>0</v>
      </c>
      <c r="AK105" s="70">
        <f t="shared" si="19"/>
        <v>0</v>
      </c>
      <c r="AL105" s="70">
        <f t="shared" si="20"/>
        <v>0</v>
      </c>
      <c r="AM105" s="70">
        <f t="shared" si="21"/>
        <v>0</v>
      </c>
      <c r="AN105" s="70">
        <f t="shared" si="22"/>
        <v>0</v>
      </c>
      <c r="AO105" s="70" t="str">
        <f>IF(ISERROR(VLOOKUP(AN105,DATE!$B$10:$C$17,2,FALSE)),"",VLOOKUP(AN105,DATE!$B$10:$C$17,2,FALSE))</f>
        <v/>
      </c>
      <c r="AP105" s="90"/>
      <c r="AQ105" s="169" t="str">
        <f t="shared" si="23"/>
        <v/>
      </c>
      <c r="AR105" s="90" t="str">
        <f t="shared" si="24"/>
        <v/>
      </c>
      <c r="AS105" s="83" t="str">
        <f t="shared" si="25"/>
        <v/>
      </c>
      <c r="AT105" s="90" t="str">
        <f t="shared" si="26"/>
        <v/>
      </c>
      <c r="AU105" s="90" t="str">
        <f t="shared" si="27"/>
        <v/>
      </c>
      <c r="AV105" s="90">
        <f t="shared" si="28"/>
        <v>1900</v>
      </c>
      <c r="AW105" s="90">
        <f t="shared" si="29"/>
        <v>1</v>
      </c>
      <c r="AX105" s="90">
        <f t="shared" si="30"/>
        <v>0</v>
      </c>
      <c r="AY105" s="83" t="str">
        <f>IF(ISERROR(VLOOKUP(AQ105,DATE!$P$10:$AI$99,$AY$6,FALSE)),"",VLOOKUP(AQ105,DATE!$P$10:$AI$99,$AY$6,FALSE))</f>
        <v/>
      </c>
      <c r="AZ105" s="83" t="str">
        <f>IF(ISERROR(VLOOKUP(AQ105,DATE!$P$10:$AI$99,$AZ$6,FALSE)),"",VLOOKUP(AQ105,DATE!$P$10:$AI$99,$AZ$6,FALSE))</f>
        <v/>
      </c>
      <c r="BA105" s="83" t="str">
        <f>IF(ISERROR(VLOOKUP(AQ105,DATE!$P$10:$AI$99,$AZ$6+1,FALSE)),"",VLOOKUP(AQ105,DATE!$P$10:$AI$99,$AZ$6+1,FALSE))</f>
        <v/>
      </c>
      <c r="BB105" s="83" t="str">
        <f>IF(ISERROR(VLOOKUP(AQ105,DATE!$P$10:$AI$99,$AZ$6+2,FALSE)),"",VLOOKUP(AQ105,DATE!$P$10:$AI$99,$AZ$6+2,FALSE))</f>
        <v/>
      </c>
    </row>
    <row r="106" spans="1:54" ht="18.75" x14ac:dyDescent="0.4">
      <c r="A106" s="103">
        <v>93</v>
      </c>
      <c r="B106" s="143"/>
      <c r="C106" s="144"/>
      <c r="D106" s="143"/>
      <c r="E106" s="143"/>
      <c r="F106" s="143"/>
      <c r="G106" s="143"/>
      <c r="H106" s="145"/>
      <c r="I106" s="144"/>
      <c r="J106" s="144"/>
      <c r="K106" s="146"/>
      <c r="L106" s="145"/>
      <c r="M106" s="147"/>
      <c r="N106" s="147"/>
      <c r="O106" s="147"/>
      <c r="P106" s="147"/>
      <c r="Q106" s="147"/>
      <c r="R106" s="147"/>
      <c r="S106" s="147"/>
      <c r="T106" s="157"/>
      <c r="U106" s="147"/>
      <c r="V106" s="147"/>
      <c r="W106" s="147"/>
      <c r="X106" s="144"/>
      <c r="Y106" s="163"/>
      <c r="Z106" s="178" t="str">
        <f>IF(Y106="","",IF(AR106="Err","種目間違い",VLOOKUP(Y106,DATE!$G$11:$J$17,2,FALSE)))</f>
        <v/>
      </c>
      <c r="AA106" s="179"/>
      <c r="AB106" s="180" t="str">
        <f>IF(Y106="","",IF(AR106="Err","種目間違い",VLOOKUP(Y106,DATE!$G$11:$J$17,3,FALSE)))</f>
        <v/>
      </c>
      <c r="AC106" s="179"/>
      <c r="AD106" s="181" t="str">
        <f>IF(Y106="","",IF(AR106="Err","種目間違い",VLOOKUP(Y106,DATE!$G$11:$J$17,4,FALSE)))</f>
        <v/>
      </c>
      <c r="AE106" s="179"/>
      <c r="AH106" s="70">
        <f t="shared" si="16"/>
        <v>0</v>
      </c>
      <c r="AI106" s="70">
        <f t="shared" si="17"/>
        <v>0</v>
      </c>
      <c r="AJ106" s="70">
        <f t="shared" si="18"/>
        <v>0</v>
      </c>
      <c r="AK106" s="70">
        <f t="shared" si="19"/>
        <v>0</v>
      </c>
      <c r="AL106" s="70">
        <f t="shared" si="20"/>
        <v>0</v>
      </c>
      <c r="AM106" s="70">
        <f t="shared" si="21"/>
        <v>0</v>
      </c>
      <c r="AN106" s="70">
        <f t="shared" si="22"/>
        <v>0</v>
      </c>
      <c r="AO106" s="70" t="str">
        <f>IF(ISERROR(VLOOKUP(AN106,DATE!$B$10:$C$17,2,FALSE)),"",VLOOKUP(AN106,DATE!$B$10:$C$17,2,FALSE))</f>
        <v/>
      </c>
      <c r="AP106" s="90"/>
      <c r="AQ106" s="169" t="str">
        <f t="shared" si="23"/>
        <v/>
      </c>
      <c r="AR106" s="90" t="str">
        <f t="shared" si="24"/>
        <v/>
      </c>
      <c r="AS106" s="83" t="str">
        <f t="shared" si="25"/>
        <v/>
      </c>
      <c r="AT106" s="90" t="str">
        <f t="shared" si="26"/>
        <v/>
      </c>
      <c r="AU106" s="90" t="str">
        <f t="shared" si="27"/>
        <v/>
      </c>
      <c r="AV106" s="90">
        <f t="shared" si="28"/>
        <v>1900</v>
      </c>
      <c r="AW106" s="90">
        <f t="shared" si="29"/>
        <v>1</v>
      </c>
      <c r="AX106" s="90">
        <f t="shared" si="30"/>
        <v>0</v>
      </c>
      <c r="AY106" s="83" t="str">
        <f>IF(ISERROR(VLOOKUP(AQ106,DATE!$P$10:$AI$99,$AY$6,FALSE)),"",VLOOKUP(AQ106,DATE!$P$10:$AI$99,$AY$6,FALSE))</f>
        <v/>
      </c>
      <c r="AZ106" s="83" t="str">
        <f>IF(ISERROR(VLOOKUP(AQ106,DATE!$P$10:$AI$99,$AZ$6,FALSE)),"",VLOOKUP(AQ106,DATE!$P$10:$AI$99,$AZ$6,FALSE))</f>
        <v/>
      </c>
      <c r="BA106" s="83" t="str">
        <f>IF(ISERROR(VLOOKUP(AQ106,DATE!$P$10:$AI$99,$AZ$6+1,FALSE)),"",VLOOKUP(AQ106,DATE!$P$10:$AI$99,$AZ$6+1,FALSE))</f>
        <v/>
      </c>
      <c r="BB106" s="83" t="str">
        <f>IF(ISERROR(VLOOKUP(AQ106,DATE!$P$10:$AI$99,$AZ$6+2,FALSE)),"",VLOOKUP(AQ106,DATE!$P$10:$AI$99,$AZ$6+2,FALSE))</f>
        <v/>
      </c>
    </row>
    <row r="107" spans="1:54" ht="18.75" x14ac:dyDescent="0.4">
      <c r="A107" s="103">
        <v>94</v>
      </c>
      <c r="B107" s="143"/>
      <c r="C107" s="144"/>
      <c r="D107" s="143"/>
      <c r="E107" s="143"/>
      <c r="F107" s="143"/>
      <c r="G107" s="143"/>
      <c r="H107" s="145"/>
      <c r="I107" s="144"/>
      <c r="J107" s="144"/>
      <c r="K107" s="146"/>
      <c r="L107" s="145"/>
      <c r="M107" s="147"/>
      <c r="N107" s="147"/>
      <c r="O107" s="147"/>
      <c r="P107" s="147"/>
      <c r="Q107" s="147"/>
      <c r="R107" s="147"/>
      <c r="S107" s="147"/>
      <c r="T107" s="157"/>
      <c r="U107" s="147"/>
      <c r="V107" s="147"/>
      <c r="W107" s="147"/>
      <c r="X107" s="144"/>
      <c r="Y107" s="163"/>
      <c r="Z107" s="178" t="str">
        <f>IF(Y107="","",IF(AR107="Err","種目間違い",VLOOKUP(Y107,DATE!$G$11:$J$17,2,FALSE)))</f>
        <v/>
      </c>
      <c r="AA107" s="179"/>
      <c r="AB107" s="180" t="str">
        <f>IF(Y107="","",IF(AR107="Err","種目間違い",VLOOKUP(Y107,DATE!$G$11:$J$17,3,FALSE)))</f>
        <v/>
      </c>
      <c r="AC107" s="179"/>
      <c r="AD107" s="181" t="str">
        <f>IF(Y107="","",IF(AR107="Err","種目間違い",VLOOKUP(Y107,DATE!$G$11:$J$17,4,FALSE)))</f>
        <v/>
      </c>
      <c r="AE107" s="179"/>
      <c r="AH107" s="70">
        <f t="shared" si="16"/>
        <v>0</v>
      </c>
      <c r="AI107" s="70">
        <f t="shared" si="17"/>
        <v>0</v>
      </c>
      <c r="AJ107" s="70">
        <f t="shared" si="18"/>
        <v>0</v>
      </c>
      <c r="AK107" s="70">
        <f t="shared" si="19"/>
        <v>0</v>
      </c>
      <c r="AL107" s="70">
        <f t="shared" si="20"/>
        <v>0</v>
      </c>
      <c r="AM107" s="70">
        <f t="shared" si="21"/>
        <v>0</v>
      </c>
      <c r="AN107" s="70">
        <f t="shared" si="22"/>
        <v>0</v>
      </c>
      <c r="AO107" s="70" t="str">
        <f>IF(ISERROR(VLOOKUP(AN107,DATE!$B$10:$C$17,2,FALSE)),"",VLOOKUP(AN107,DATE!$B$10:$C$17,2,FALSE))</f>
        <v/>
      </c>
      <c r="AP107" s="90"/>
      <c r="AQ107" s="169" t="str">
        <f t="shared" si="23"/>
        <v/>
      </c>
      <c r="AR107" s="90" t="str">
        <f t="shared" si="24"/>
        <v/>
      </c>
      <c r="AS107" s="83" t="str">
        <f t="shared" si="25"/>
        <v/>
      </c>
      <c r="AT107" s="90" t="str">
        <f t="shared" si="26"/>
        <v/>
      </c>
      <c r="AU107" s="90" t="str">
        <f t="shared" si="27"/>
        <v/>
      </c>
      <c r="AV107" s="90">
        <f t="shared" si="28"/>
        <v>1900</v>
      </c>
      <c r="AW107" s="90">
        <f t="shared" si="29"/>
        <v>1</v>
      </c>
      <c r="AX107" s="90">
        <f t="shared" si="30"/>
        <v>0</v>
      </c>
      <c r="AY107" s="83" t="str">
        <f>IF(ISERROR(VLOOKUP(AQ107,DATE!$P$10:$AI$99,$AY$6,FALSE)),"",VLOOKUP(AQ107,DATE!$P$10:$AI$99,$AY$6,FALSE))</f>
        <v/>
      </c>
      <c r="AZ107" s="83" t="str">
        <f>IF(ISERROR(VLOOKUP(AQ107,DATE!$P$10:$AI$99,$AZ$6,FALSE)),"",VLOOKUP(AQ107,DATE!$P$10:$AI$99,$AZ$6,FALSE))</f>
        <v/>
      </c>
      <c r="BA107" s="83" t="str">
        <f>IF(ISERROR(VLOOKUP(AQ107,DATE!$P$10:$AI$99,$AZ$6+1,FALSE)),"",VLOOKUP(AQ107,DATE!$P$10:$AI$99,$AZ$6+1,FALSE))</f>
        <v/>
      </c>
      <c r="BB107" s="83" t="str">
        <f>IF(ISERROR(VLOOKUP(AQ107,DATE!$P$10:$AI$99,$AZ$6+2,FALSE)),"",VLOOKUP(AQ107,DATE!$P$10:$AI$99,$AZ$6+2,FALSE))</f>
        <v/>
      </c>
    </row>
    <row r="108" spans="1:54" ht="18.75" x14ac:dyDescent="0.4">
      <c r="A108" s="104">
        <v>95</v>
      </c>
      <c r="B108" s="148"/>
      <c r="C108" s="149"/>
      <c r="D108" s="148"/>
      <c r="E108" s="148"/>
      <c r="F108" s="148"/>
      <c r="G108" s="148"/>
      <c r="H108" s="150"/>
      <c r="I108" s="149"/>
      <c r="J108" s="149"/>
      <c r="K108" s="151"/>
      <c r="L108" s="150"/>
      <c r="M108" s="152"/>
      <c r="N108" s="152"/>
      <c r="O108" s="152"/>
      <c r="P108" s="152"/>
      <c r="Q108" s="152"/>
      <c r="R108" s="152"/>
      <c r="S108" s="152"/>
      <c r="T108" s="158"/>
      <c r="U108" s="152"/>
      <c r="V108" s="152"/>
      <c r="W108" s="152"/>
      <c r="X108" s="149"/>
      <c r="Y108" s="164"/>
      <c r="Z108" s="182" t="str">
        <f>IF(Y108="","",IF(AR108="Err","種目間違い",VLOOKUP(Y108,DATE!$G$11:$J$17,2,FALSE)))</f>
        <v/>
      </c>
      <c r="AA108" s="183"/>
      <c r="AB108" s="184" t="str">
        <f>IF(Y108="","",IF(AR108="Err","種目間違い",VLOOKUP(Y108,DATE!$G$11:$J$17,3,FALSE)))</f>
        <v/>
      </c>
      <c r="AC108" s="183"/>
      <c r="AD108" s="185" t="str">
        <f>IF(Y108="","",IF(AR108="Err","種目間違い",VLOOKUP(Y108,DATE!$G$11:$J$17,4,FALSE)))</f>
        <v/>
      </c>
      <c r="AE108" s="183"/>
      <c r="AH108" s="70">
        <f t="shared" si="16"/>
        <v>0</v>
      </c>
      <c r="AI108" s="70">
        <f t="shared" si="17"/>
        <v>0</v>
      </c>
      <c r="AJ108" s="70">
        <f t="shared" si="18"/>
        <v>0</v>
      </c>
      <c r="AK108" s="70">
        <f t="shared" si="19"/>
        <v>0</v>
      </c>
      <c r="AL108" s="70">
        <f t="shared" si="20"/>
        <v>0</v>
      </c>
      <c r="AM108" s="70">
        <f t="shared" si="21"/>
        <v>0</v>
      </c>
      <c r="AN108" s="70">
        <f t="shared" si="22"/>
        <v>0</v>
      </c>
      <c r="AO108" s="70" t="str">
        <f>IF(ISERROR(VLOOKUP(AN108,DATE!$B$10:$C$17,2,FALSE)),"",VLOOKUP(AN108,DATE!$B$10:$C$17,2,FALSE))</f>
        <v/>
      </c>
      <c r="AP108" s="90"/>
      <c r="AQ108" s="169" t="str">
        <f t="shared" si="23"/>
        <v/>
      </c>
      <c r="AR108" s="90" t="str">
        <f t="shared" si="24"/>
        <v/>
      </c>
      <c r="AS108" s="83" t="str">
        <f t="shared" si="25"/>
        <v/>
      </c>
      <c r="AT108" s="90" t="str">
        <f t="shared" si="26"/>
        <v/>
      </c>
      <c r="AU108" s="90" t="str">
        <f t="shared" si="27"/>
        <v/>
      </c>
      <c r="AV108" s="90">
        <f t="shared" si="28"/>
        <v>1900</v>
      </c>
      <c r="AW108" s="90">
        <f t="shared" si="29"/>
        <v>1</v>
      </c>
      <c r="AX108" s="90">
        <f t="shared" si="30"/>
        <v>0</v>
      </c>
      <c r="AY108" s="83" t="str">
        <f>IF(ISERROR(VLOOKUP(AQ108,DATE!$P$10:$AI$99,$AY$6,FALSE)),"",VLOOKUP(AQ108,DATE!$P$10:$AI$99,$AY$6,FALSE))</f>
        <v/>
      </c>
      <c r="AZ108" s="83" t="str">
        <f>IF(ISERROR(VLOOKUP(AQ108,DATE!$P$10:$AI$99,$AZ$6,FALSE)),"",VLOOKUP(AQ108,DATE!$P$10:$AI$99,$AZ$6,FALSE))</f>
        <v/>
      </c>
      <c r="BA108" s="83" t="str">
        <f>IF(ISERROR(VLOOKUP(AQ108,DATE!$P$10:$AI$99,$AZ$6+1,FALSE)),"",VLOOKUP(AQ108,DATE!$P$10:$AI$99,$AZ$6+1,FALSE))</f>
        <v/>
      </c>
      <c r="BB108" s="83" t="str">
        <f>IF(ISERROR(VLOOKUP(AQ108,DATE!$P$10:$AI$99,$AZ$6+2,FALSE)),"",VLOOKUP(AQ108,DATE!$P$10:$AI$99,$AZ$6+2,FALSE))</f>
        <v/>
      </c>
    </row>
    <row r="109" spans="1:54" ht="18.75" x14ac:dyDescent="0.4">
      <c r="A109" s="103">
        <v>96</v>
      </c>
      <c r="B109" s="143"/>
      <c r="C109" s="144"/>
      <c r="D109" s="143"/>
      <c r="E109" s="143"/>
      <c r="F109" s="143"/>
      <c r="G109" s="143"/>
      <c r="H109" s="145"/>
      <c r="I109" s="144"/>
      <c r="J109" s="144"/>
      <c r="K109" s="141"/>
      <c r="L109" s="145"/>
      <c r="M109" s="147"/>
      <c r="N109" s="147"/>
      <c r="O109" s="147"/>
      <c r="P109" s="147"/>
      <c r="Q109" s="147"/>
      <c r="R109" s="147"/>
      <c r="S109" s="147"/>
      <c r="T109" s="157"/>
      <c r="U109" s="147"/>
      <c r="V109" s="147"/>
      <c r="W109" s="147"/>
      <c r="X109" s="144"/>
      <c r="Y109" s="162"/>
      <c r="Z109" s="186" t="str">
        <f>IF(Y109="","",IF(AR109="Err","種目間違い",VLOOKUP(Y109,DATE!$G$11:$J$17,2,FALSE)))</f>
        <v/>
      </c>
      <c r="AA109" s="175"/>
      <c r="AB109" s="187" t="str">
        <f>IF(Y109="","",IF(AR109="Err","種目間違い",VLOOKUP(Y109,DATE!$G$11:$J$17,3,FALSE)))</f>
        <v/>
      </c>
      <c r="AC109" s="175"/>
      <c r="AD109" s="188" t="str">
        <f>IF(Y109="","",IF(AR109="Err","種目間違い",VLOOKUP(Y109,DATE!$G$11:$J$17,4,FALSE)))</f>
        <v/>
      </c>
      <c r="AE109" s="175"/>
      <c r="AH109" s="70">
        <f t="shared" si="16"/>
        <v>0</v>
      </c>
      <c r="AI109" s="70">
        <f t="shared" si="17"/>
        <v>0</v>
      </c>
      <c r="AJ109" s="70">
        <f t="shared" si="18"/>
        <v>0</v>
      </c>
      <c r="AK109" s="70">
        <f t="shared" si="19"/>
        <v>0</v>
      </c>
      <c r="AL109" s="70">
        <f t="shared" si="20"/>
        <v>0</v>
      </c>
      <c r="AM109" s="70">
        <f t="shared" si="21"/>
        <v>0</v>
      </c>
      <c r="AN109" s="70">
        <f t="shared" si="22"/>
        <v>0</v>
      </c>
      <c r="AO109" s="70" t="str">
        <f>IF(ISERROR(VLOOKUP(AN109,DATE!$B$10:$C$17,2,FALSE)),"",VLOOKUP(AN109,DATE!$B$10:$C$17,2,FALSE))</f>
        <v/>
      </c>
      <c r="AP109" s="90"/>
      <c r="AQ109" s="169" t="str">
        <f t="shared" si="23"/>
        <v/>
      </c>
      <c r="AR109" s="90" t="str">
        <f t="shared" si="24"/>
        <v/>
      </c>
      <c r="AS109" s="83" t="str">
        <f t="shared" si="25"/>
        <v/>
      </c>
      <c r="AT109" s="90" t="str">
        <f t="shared" si="26"/>
        <v/>
      </c>
      <c r="AU109" s="90" t="str">
        <f t="shared" si="27"/>
        <v/>
      </c>
      <c r="AV109" s="90">
        <f t="shared" si="28"/>
        <v>1900</v>
      </c>
      <c r="AW109" s="90">
        <f t="shared" si="29"/>
        <v>1</v>
      </c>
      <c r="AX109" s="90">
        <f t="shared" si="30"/>
        <v>0</v>
      </c>
      <c r="AY109" s="83" t="str">
        <f>IF(ISERROR(VLOOKUP(AQ109,DATE!$P$10:$AI$99,$AY$6,FALSE)),"",VLOOKUP(AQ109,DATE!$P$10:$AI$99,$AY$6,FALSE))</f>
        <v/>
      </c>
      <c r="AZ109" s="83" t="str">
        <f>IF(ISERROR(VLOOKUP(AQ109,DATE!$P$10:$AI$99,$AZ$6,FALSE)),"",VLOOKUP(AQ109,DATE!$P$10:$AI$99,$AZ$6,FALSE))</f>
        <v/>
      </c>
      <c r="BA109" s="83" t="str">
        <f>IF(ISERROR(VLOOKUP(AQ109,DATE!$P$10:$AI$99,$AZ$6+1,FALSE)),"",VLOOKUP(AQ109,DATE!$P$10:$AI$99,$AZ$6+1,FALSE))</f>
        <v/>
      </c>
      <c r="BB109" s="83" t="str">
        <f>IF(ISERROR(VLOOKUP(AQ109,DATE!$P$10:$AI$99,$AZ$6+2,FALSE)),"",VLOOKUP(AQ109,DATE!$P$10:$AI$99,$AZ$6+2,FALSE))</f>
        <v/>
      </c>
    </row>
    <row r="110" spans="1:54" ht="18.75" x14ac:dyDescent="0.4">
      <c r="A110" s="103">
        <v>97</v>
      </c>
      <c r="B110" s="143"/>
      <c r="C110" s="144"/>
      <c r="D110" s="143"/>
      <c r="E110" s="143"/>
      <c r="F110" s="143"/>
      <c r="G110" s="143"/>
      <c r="H110" s="145"/>
      <c r="I110" s="144"/>
      <c r="J110" s="144"/>
      <c r="K110" s="146"/>
      <c r="L110" s="145"/>
      <c r="M110" s="147"/>
      <c r="N110" s="147"/>
      <c r="O110" s="147"/>
      <c r="P110" s="147"/>
      <c r="Q110" s="147"/>
      <c r="R110" s="147"/>
      <c r="S110" s="147"/>
      <c r="T110" s="157"/>
      <c r="U110" s="147"/>
      <c r="V110" s="147"/>
      <c r="W110" s="147"/>
      <c r="X110" s="144"/>
      <c r="Y110" s="163"/>
      <c r="Z110" s="178" t="str">
        <f>IF(Y110="","",IF(AR110="Err","種目間違い",VLOOKUP(Y110,DATE!$G$11:$J$17,2,FALSE)))</f>
        <v/>
      </c>
      <c r="AA110" s="179"/>
      <c r="AB110" s="180" t="str">
        <f>IF(Y110="","",IF(AR110="Err","種目間違い",VLOOKUP(Y110,DATE!$G$11:$J$17,3,FALSE)))</f>
        <v/>
      </c>
      <c r="AC110" s="179"/>
      <c r="AD110" s="181" t="str">
        <f>IF(Y110="","",IF(AR110="Err","種目間違い",VLOOKUP(Y110,DATE!$G$11:$J$17,4,FALSE)))</f>
        <v/>
      </c>
      <c r="AE110" s="179"/>
      <c r="AH110" s="70">
        <f t="shared" si="16"/>
        <v>0</v>
      </c>
      <c r="AI110" s="70">
        <f t="shared" si="17"/>
        <v>0</v>
      </c>
      <c r="AJ110" s="70">
        <f t="shared" si="18"/>
        <v>0</v>
      </c>
      <c r="AK110" s="70">
        <f t="shared" si="19"/>
        <v>0</v>
      </c>
      <c r="AL110" s="70">
        <f t="shared" si="20"/>
        <v>0</v>
      </c>
      <c r="AM110" s="70">
        <f t="shared" si="21"/>
        <v>0</v>
      </c>
      <c r="AN110" s="70">
        <f t="shared" si="22"/>
        <v>0</v>
      </c>
      <c r="AO110" s="70" t="str">
        <f>IF(ISERROR(VLOOKUP(AN110,DATE!$B$10:$C$17,2,FALSE)),"",VLOOKUP(AN110,DATE!$B$10:$C$17,2,FALSE))</f>
        <v/>
      </c>
      <c r="AP110" s="90"/>
      <c r="AQ110" s="169" t="str">
        <f t="shared" si="23"/>
        <v/>
      </c>
      <c r="AR110" s="90" t="str">
        <f t="shared" si="24"/>
        <v/>
      </c>
      <c r="AS110" s="83" t="str">
        <f t="shared" si="25"/>
        <v/>
      </c>
      <c r="AT110" s="90" t="str">
        <f t="shared" si="26"/>
        <v/>
      </c>
      <c r="AU110" s="90" t="str">
        <f t="shared" si="27"/>
        <v/>
      </c>
      <c r="AV110" s="90">
        <f t="shared" si="28"/>
        <v>1900</v>
      </c>
      <c r="AW110" s="90">
        <f t="shared" si="29"/>
        <v>1</v>
      </c>
      <c r="AX110" s="90">
        <f t="shared" si="30"/>
        <v>0</v>
      </c>
      <c r="AY110" s="83" t="str">
        <f>IF(ISERROR(VLOOKUP(AQ110,DATE!$P$10:$AI$99,$AY$6,FALSE)),"",VLOOKUP(AQ110,DATE!$P$10:$AI$99,$AY$6,FALSE))</f>
        <v/>
      </c>
      <c r="AZ110" s="83" t="str">
        <f>IF(ISERROR(VLOOKUP(AQ110,DATE!$P$10:$AI$99,$AZ$6,FALSE)),"",VLOOKUP(AQ110,DATE!$P$10:$AI$99,$AZ$6,FALSE))</f>
        <v/>
      </c>
      <c r="BA110" s="83" t="str">
        <f>IF(ISERROR(VLOOKUP(AQ110,DATE!$P$10:$AI$99,$AZ$6+1,FALSE)),"",VLOOKUP(AQ110,DATE!$P$10:$AI$99,$AZ$6+1,FALSE))</f>
        <v/>
      </c>
      <c r="BB110" s="83" t="str">
        <f>IF(ISERROR(VLOOKUP(AQ110,DATE!$P$10:$AI$99,$AZ$6+2,FALSE)),"",VLOOKUP(AQ110,DATE!$P$10:$AI$99,$AZ$6+2,FALSE))</f>
        <v/>
      </c>
    </row>
    <row r="111" spans="1:54" ht="18.75" x14ac:dyDescent="0.4">
      <c r="A111" s="103">
        <v>98</v>
      </c>
      <c r="B111" s="143"/>
      <c r="C111" s="144"/>
      <c r="D111" s="143"/>
      <c r="E111" s="143"/>
      <c r="F111" s="143"/>
      <c r="G111" s="143"/>
      <c r="H111" s="145"/>
      <c r="I111" s="144"/>
      <c r="J111" s="144"/>
      <c r="K111" s="146"/>
      <c r="L111" s="145"/>
      <c r="M111" s="147"/>
      <c r="N111" s="147"/>
      <c r="O111" s="147"/>
      <c r="P111" s="147"/>
      <c r="Q111" s="147"/>
      <c r="R111" s="147"/>
      <c r="S111" s="147"/>
      <c r="T111" s="157"/>
      <c r="U111" s="147"/>
      <c r="V111" s="147"/>
      <c r="W111" s="147"/>
      <c r="X111" s="144"/>
      <c r="Y111" s="163"/>
      <c r="Z111" s="178" t="str">
        <f>IF(Y111="","",IF(AR111="Err","種目間違い",VLOOKUP(Y111,DATE!$G$11:$J$17,2,FALSE)))</f>
        <v/>
      </c>
      <c r="AA111" s="179"/>
      <c r="AB111" s="180" t="str">
        <f>IF(Y111="","",IF(AR111="Err","種目間違い",VLOOKUP(Y111,DATE!$G$11:$J$17,3,FALSE)))</f>
        <v/>
      </c>
      <c r="AC111" s="179"/>
      <c r="AD111" s="181" t="str">
        <f>IF(Y111="","",IF(AR111="Err","種目間違い",VLOOKUP(Y111,DATE!$G$11:$J$17,4,FALSE)))</f>
        <v/>
      </c>
      <c r="AE111" s="179"/>
      <c r="AH111" s="70">
        <f t="shared" si="16"/>
        <v>0</v>
      </c>
      <c r="AI111" s="70">
        <f t="shared" si="17"/>
        <v>0</v>
      </c>
      <c r="AJ111" s="70">
        <f t="shared" si="18"/>
        <v>0</v>
      </c>
      <c r="AK111" s="70">
        <f t="shared" si="19"/>
        <v>0</v>
      </c>
      <c r="AL111" s="70">
        <f t="shared" si="20"/>
        <v>0</v>
      </c>
      <c r="AM111" s="70">
        <f t="shared" si="21"/>
        <v>0</v>
      </c>
      <c r="AN111" s="70">
        <f t="shared" si="22"/>
        <v>0</v>
      </c>
      <c r="AO111" s="70" t="str">
        <f>IF(ISERROR(VLOOKUP(AN111,DATE!$B$10:$C$17,2,FALSE)),"",VLOOKUP(AN111,DATE!$B$10:$C$17,2,FALSE))</f>
        <v/>
      </c>
      <c r="AP111" s="90"/>
      <c r="AQ111" s="169" t="str">
        <f t="shared" si="23"/>
        <v/>
      </c>
      <c r="AR111" s="90" t="str">
        <f t="shared" si="24"/>
        <v/>
      </c>
      <c r="AS111" s="83" t="str">
        <f t="shared" si="25"/>
        <v/>
      </c>
      <c r="AT111" s="90" t="str">
        <f t="shared" si="26"/>
        <v/>
      </c>
      <c r="AU111" s="90" t="str">
        <f t="shared" si="27"/>
        <v/>
      </c>
      <c r="AV111" s="90">
        <f t="shared" si="28"/>
        <v>1900</v>
      </c>
      <c r="AW111" s="90">
        <f t="shared" si="29"/>
        <v>1</v>
      </c>
      <c r="AX111" s="90">
        <f t="shared" si="30"/>
        <v>0</v>
      </c>
      <c r="AY111" s="83" t="str">
        <f>IF(ISERROR(VLOOKUP(AQ111,DATE!$P$10:$AI$99,$AY$6,FALSE)),"",VLOOKUP(AQ111,DATE!$P$10:$AI$99,$AY$6,FALSE))</f>
        <v/>
      </c>
      <c r="AZ111" s="83" t="str">
        <f>IF(ISERROR(VLOOKUP(AQ111,DATE!$P$10:$AI$99,$AZ$6,FALSE)),"",VLOOKUP(AQ111,DATE!$P$10:$AI$99,$AZ$6,FALSE))</f>
        <v/>
      </c>
      <c r="BA111" s="83" t="str">
        <f>IF(ISERROR(VLOOKUP(AQ111,DATE!$P$10:$AI$99,$AZ$6+1,FALSE)),"",VLOOKUP(AQ111,DATE!$P$10:$AI$99,$AZ$6+1,FALSE))</f>
        <v/>
      </c>
      <c r="BB111" s="83" t="str">
        <f>IF(ISERROR(VLOOKUP(AQ111,DATE!$P$10:$AI$99,$AZ$6+2,FALSE)),"",VLOOKUP(AQ111,DATE!$P$10:$AI$99,$AZ$6+2,FALSE))</f>
        <v/>
      </c>
    </row>
    <row r="112" spans="1:54" ht="18.75" x14ac:dyDescent="0.4">
      <c r="A112" s="103">
        <v>99</v>
      </c>
      <c r="B112" s="143"/>
      <c r="C112" s="144"/>
      <c r="D112" s="143"/>
      <c r="E112" s="143"/>
      <c r="F112" s="143"/>
      <c r="G112" s="143"/>
      <c r="H112" s="145"/>
      <c r="I112" s="144"/>
      <c r="J112" s="144"/>
      <c r="K112" s="146"/>
      <c r="L112" s="145"/>
      <c r="M112" s="147"/>
      <c r="N112" s="147"/>
      <c r="O112" s="147"/>
      <c r="P112" s="147"/>
      <c r="Q112" s="147"/>
      <c r="R112" s="147"/>
      <c r="S112" s="147"/>
      <c r="T112" s="157"/>
      <c r="U112" s="147"/>
      <c r="V112" s="147"/>
      <c r="W112" s="147"/>
      <c r="X112" s="144"/>
      <c r="Y112" s="163"/>
      <c r="Z112" s="178" t="str">
        <f>IF(Y112="","",IF(AR112="Err","種目間違い",VLOOKUP(Y112,DATE!$G$11:$J$17,2,FALSE)))</f>
        <v/>
      </c>
      <c r="AA112" s="179"/>
      <c r="AB112" s="180" t="str">
        <f>IF(Y112="","",IF(AR112="Err","種目間違い",VLOOKUP(Y112,DATE!$G$11:$J$17,3,FALSE)))</f>
        <v/>
      </c>
      <c r="AC112" s="179"/>
      <c r="AD112" s="181" t="str">
        <f>IF(Y112="","",IF(AR112="Err","種目間違い",VLOOKUP(Y112,DATE!$G$11:$J$17,4,FALSE)))</f>
        <v/>
      </c>
      <c r="AE112" s="179"/>
      <c r="AH112" s="70">
        <f t="shared" si="16"/>
        <v>0</v>
      </c>
      <c r="AI112" s="70">
        <f t="shared" si="17"/>
        <v>0</v>
      </c>
      <c r="AJ112" s="70">
        <f t="shared" si="18"/>
        <v>0</v>
      </c>
      <c r="AK112" s="70">
        <f t="shared" si="19"/>
        <v>0</v>
      </c>
      <c r="AL112" s="70">
        <f t="shared" si="20"/>
        <v>0</v>
      </c>
      <c r="AM112" s="70">
        <f t="shared" si="21"/>
        <v>0</v>
      </c>
      <c r="AN112" s="70">
        <f t="shared" si="22"/>
        <v>0</v>
      </c>
      <c r="AO112" s="70" t="str">
        <f>IF(ISERROR(VLOOKUP(AN112,DATE!$B$10:$C$17,2,FALSE)),"",VLOOKUP(AN112,DATE!$B$10:$C$17,2,FALSE))</f>
        <v/>
      </c>
      <c r="AP112" s="90"/>
      <c r="AQ112" s="169" t="str">
        <f t="shared" si="23"/>
        <v/>
      </c>
      <c r="AR112" s="90" t="str">
        <f t="shared" si="24"/>
        <v/>
      </c>
      <c r="AS112" s="83" t="str">
        <f t="shared" si="25"/>
        <v/>
      </c>
      <c r="AT112" s="90" t="str">
        <f t="shared" si="26"/>
        <v/>
      </c>
      <c r="AU112" s="90" t="str">
        <f t="shared" si="27"/>
        <v/>
      </c>
      <c r="AV112" s="90">
        <f t="shared" si="28"/>
        <v>1900</v>
      </c>
      <c r="AW112" s="90">
        <f t="shared" si="29"/>
        <v>1</v>
      </c>
      <c r="AX112" s="90">
        <f t="shared" si="30"/>
        <v>0</v>
      </c>
      <c r="AY112" s="83" t="str">
        <f>IF(ISERROR(VLOOKUP(AQ112,DATE!$P$10:$AI$99,$AY$6,FALSE)),"",VLOOKUP(AQ112,DATE!$P$10:$AI$99,$AY$6,FALSE))</f>
        <v/>
      </c>
      <c r="AZ112" s="83" t="str">
        <f>IF(ISERROR(VLOOKUP(AQ112,DATE!$P$10:$AI$99,$AZ$6,FALSE)),"",VLOOKUP(AQ112,DATE!$P$10:$AI$99,$AZ$6,FALSE))</f>
        <v/>
      </c>
      <c r="BA112" s="83" t="str">
        <f>IF(ISERROR(VLOOKUP(AQ112,DATE!$P$10:$AI$99,$AZ$6+1,FALSE)),"",VLOOKUP(AQ112,DATE!$P$10:$AI$99,$AZ$6+1,FALSE))</f>
        <v/>
      </c>
      <c r="BB112" s="83" t="str">
        <f>IF(ISERROR(VLOOKUP(AQ112,DATE!$P$10:$AI$99,$AZ$6+2,FALSE)),"",VLOOKUP(AQ112,DATE!$P$10:$AI$99,$AZ$6+2,FALSE))</f>
        <v/>
      </c>
    </row>
    <row r="113" spans="1:54" ht="18.75" x14ac:dyDescent="0.4">
      <c r="A113" s="104">
        <v>100</v>
      </c>
      <c r="B113" s="148"/>
      <c r="C113" s="149"/>
      <c r="D113" s="148"/>
      <c r="E113" s="148"/>
      <c r="F113" s="148"/>
      <c r="G113" s="148"/>
      <c r="H113" s="150"/>
      <c r="I113" s="149"/>
      <c r="J113" s="149"/>
      <c r="K113" s="151"/>
      <c r="L113" s="150"/>
      <c r="M113" s="152"/>
      <c r="N113" s="152"/>
      <c r="O113" s="152"/>
      <c r="P113" s="152"/>
      <c r="Q113" s="152"/>
      <c r="R113" s="152"/>
      <c r="S113" s="152"/>
      <c r="T113" s="158"/>
      <c r="U113" s="152"/>
      <c r="V113" s="152"/>
      <c r="W113" s="152"/>
      <c r="X113" s="149"/>
      <c r="Y113" s="164"/>
      <c r="Z113" s="182" t="str">
        <f>IF(Y113="","",IF(AR113="Err","種目間違い",VLOOKUP(Y113,DATE!$G$11:$J$17,2,FALSE)))</f>
        <v/>
      </c>
      <c r="AA113" s="183"/>
      <c r="AB113" s="184" t="str">
        <f>IF(Y113="","",IF(AR113="Err","種目間違い",VLOOKUP(Y113,DATE!$G$11:$J$17,3,FALSE)))</f>
        <v/>
      </c>
      <c r="AC113" s="183"/>
      <c r="AD113" s="185" t="str">
        <f>IF(Y113="","",IF(AR113="Err","種目間違い",VLOOKUP(Y113,DATE!$G$11:$J$17,4,FALSE)))</f>
        <v/>
      </c>
      <c r="AE113" s="183"/>
      <c r="AH113" s="70">
        <f t="shared" si="16"/>
        <v>0</v>
      </c>
      <c r="AI113" s="70">
        <f t="shared" si="17"/>
        <v>0</v>
      </c>
      <c r="AJ113" s="70">
        <f t="shared" si="18"/>
        <v>0</v>
      </c>
      <c r="AK113" s="70">
        <f t="shared" si="19"/>
        <v>0</v>
      </c>
      <c r="AL113" s="70">
        <f t="shared" si="20"/>
        <v>0</v>
      </c>
      <c r="AM113" s="70">
        <f t="shared" si="21"/>
        <v>0</v>
      </c>
      <c r="AN113" s="70">
        <f t="shared" si="22"/>
        <v>0</v>
      </c>
      <c r="AO113" s="70" t="str">
        <f>IF(ISERROR(VLOOKUP(AN113,DATE!$B$10:$C$17,2,FALSE)),"",VLOOKUP(AN113,DATE!$B$10:$C$17,2,FALSE))</f>
        <v/>
      </c>
      <c r="AP113" s="90"/>
      <c r="AQ113" s="169" t="str">
        <f t="shared" si="23"/>
        <v/>
      </c>
      <c r="AR113" s="90" t="str">
        <f t="shared" si="24"/>
        <v/>
      </c>
      <c r="AS113" s="83" t="str">
        <f t="shared" si="25"/>
        <v/>
      </c>
      <c r="AT113" s="90" t="str">
        <f t="shared" si="26"/>
        <v/>
      </c>
      <c r="AU113" s="90" t="str">
        <f t="shared" si="27"/>
        <v/>
      </c>
      <c r="AV113" s="90">
        <f t="shared" si="28"/>
        <v>1900</v>
      </c>
      <c r="AW113" s="90">
        <f t="shared" si="29"/>
        <v>1</v>
      </c>
      <c r="AX113" s="90">
        <f t="shared" si="30"/>
        <v>0</v>
      </c>
      <c r="AY113" s="83" t="str">
        <f>IF(ISERROR(VLOOKUP(AQ113,DATE!$P$10:$AI$99,$AY$6,FALSE)),"",VLOOKUP(AQ113,DATE!$P$10:$AI$99,$AY$6,FALSE))</f>
        <v/>
      </c>
      <c r="AZ113" s="83" t="str">
        <f>IF(ISERROR(VLOOKUP(AQ113,DATE!$P$10:$AI$99,$AZ$6,FALSE)),"",VLOOKUP(AQ113,DATE!$P$10:$AI$99,$AZ$6,FALSE))</f>
        <v/>
      </c>
      <c r="BA113" s="83" t="str">
        <f>IF(ISERROR(VLOOKUP(AQ113,DATE!$P$10:$AI$99,$AZ$6+1,FALSE)),"",VLOOKUP(AQ113,DATE!$P$10:$AI$99,$AZ$6+1,FALSE))</f>
        <v/>
      </c>
      <c r="BB113" s="83" t="str">
        <f>IF(ISERROR(VLOOKUP(AQ113,DATE!$P$10:$AI$99,$AZ$6+2,FALSE)),"",VLOOKUP(AQ113,DATE!$P$10:$AI$99,$AZ$6+2,FALSE))</f>
        <v/>
      </c>
    </row>
  </sheetData>
  <sheetProtection algorithmName="SHA-512" hashValue="M+upenlqRQ5zkb6jWndbzduHGj/JTRA+Y8LVmQxHJAf8IJWo573eT1hf3zhr1diGlTjp48prLgNRR28OdOboww==" saltValue="vl5HC0WaVRFgJXNlmIJcfQ==" spinCount="100000" sheet="1" objects="1" scenarios="1"/>
  <mergeCells count="63">
    <mergeCell ref="BH1:BI1"/>
    <mergeCell ref="B8:X8"/>
    <mergeCell ref="D4:AE4"/>
    <mergeCell ref="Y8:AE8"/>
    <mergeCell ref="AB6:AE6"/>
    <mergeCell ref="E2:F2"/>
    <mergeCell ref="BH2:BI2"/>
    <mergeCell ref="L5:R5"/>
    <mergeCell ref="L6:R6"/>
    <mergeCell ref="J5:K5"/>
    <mergeCell ref="J6:K6"/>
    <mergeCell ref="F5:I5"/>
    <mergeCell ref="F6:I6"/>
    <mergeCell ref="G2:H2"/>
    <mergeCell ref="D5:E5"/>
    <mergeCell ref="D6:E6"/>
    <mergeCell ref="A10:A11"/>
    <mergeCell ref="B10:B11"/>
    <mergeCell ref="D10:E10"/>
    <mergeCell ref="G10:H10"/>
    <mergeCell ref="L10:L11"/>
    <mergeCell ref="C10:C11"/>
    <mergeCell ref="I10:J10"/>
    <mergeCell ref="K10:K11"/>
    <mergeCell ref="F10:F11"/>
    <mergeCell ref="AO10:AO11"/>
    <mergeCell ref="AB10:AB11"/>
    <mergeCell ref="AI10:AI11"/>
    <mergeCell ref="AJ10:AJ11"/>
    <mergeCell ref="AK10:AK11"/>
    <mergeCell ref="AL10:AL11"/>
    <mergeCell ref="AM10:AM11"/>
    <mergeCell ref="AH10:AH11"/>
    <mergeCell ref="AE10:AE11"/>
    <mergeCell ref="AC10:AC11"/>
    <mergeCell ref="AD10:AD11"/>
    <mergeCell ref="M10:M11"/>
    <mergeCell ref="N10:N11"/>
    <mergeCell ref="O10:O11"/>
    <mergeCell ref="P10:P11"/>
    <mergeCell ref="Q10:Q11"/>
    <mergeCell ref="S10:S11"/>
    <mergeCell ref="V10:V11"/>
    <mergeCell ref="S5:T5"/>
    <mergeCell ref="S6:T6"/>
    <mergeCell ref="R10:R11"/>
    <mergeCell ref="T10:T11"/>
    <mergeCell ref="U10:U11"/>
    <mergeCell ref="V5:X5"/>
    <mergeCell ref="W10:W11"/>
    <mergeCell ref="X10:X11"/>
    <mergeCell ref="U6:Z6"/>
    <mergeCell ref="Y5:AE5"/>
    <mergeCell ref="Y10:Y11"/>
    <mergeCell ref="Z10:Z11"/>
    <mergeCell ref="AA10:AA11"/>
    <mergeCell ref="E1:F1"/>
    <mergeCell ref="Z1:AB1"/>
    <mergeCell ref="A2:D2"/>
    <mergeCell ref="A1:D1"/>
    <mergeCell ref="G1:T1"/>
    <mergeCell ref="J2:T2"/>
    <mergeCell ref="Z2:AB2"/>
  </mergeCells>
  <phoneticPr fontId="2"/>
  <dataValidations disablePrompts="1" count="2">
    <dataValidation type="list" allowBlank="1" showInputMessage="1" showErrorMessage="1" sqref="X14:X113" xr:uid="{00000000-0002-0000-0000-000000000000}">
      <formula1>種別</formula1>
    </dataValidation>
    <dataValidation type="list" allowBlank="1" showInputMessage="1" showErrorMessage="1" sqref="Y12:Y13" xr:uid="{00000000-0002-0000-0000-000003000000}">
      <formula1>INDIRECT(AO12)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scale="59" orientation="landscape" horizontalDpi="4294967293" r:id="rId1"/>
  <rowBreaks count="2" manualBreakCount="2">
    <brk id="43" max="21" man="1"/>
    <brk id="73" max="21" man="1"/>
  </rowBreaks>
  <colBreaks count="1" manualBreakCount="1">
    <brk id="31" max="1048575" man="1"/>
  </colBreaks>
  <ignoredErrors>
    <ignoredError sqref="AE25:AE63 AE64:AE103 AC12:AC13 AH13:AI113 AA14 AC14 AO12:AO113 AQ12:AQ13 AH12:AI12 AN12 AN13:AN113 AJ12:AM113" unlockedFormula="1"/>
    <ignoredError sqref="M12:M13 C12:C13 AA12:AA13 AE12 O12:O13 U12:U13 F12:F13" numberStoredAsText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1000000}">
          <x14:formula1>
            <xm:f>DATE!$F$11:$F$13</xm:f>
          </x14:formula1>
          <xm:sqref>L14:L113</xm:sqref>
        </x14:dataValidation>
        <x14:dataValidation type="list" allowBlank="1" showInputMessage="1" showErrorMessage="1" xr:uid="{79076416-C483-4A38-8829-D225BC7148C0}">
          <x14:formula1>
            <xm:f>DATE!$G$11:$G$17</xm:f>
          </x14:formula1>
          <xm:sqref>Y14:Y113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5"/>
  <sheetViews>
    <sheetView topLeftCell="A8" zoomScale="85" zoomScaleNormal="85" workbookViewId="0">
      <selection activeCell="A30" sqref="A30"/>
    </sheetView>
  </sheetViews>
  <sheetFormatPr defaultRowHeight="18.75" x14ac:dyDescent="0.4"/>
  <cols>
    <col min="1" max="1" width="13" bestFit="1" customWidth="1"/>
    <col min="2" max="15" width="7" customWidth="1"/>
    <col min="16" max="16" width="37.875" bestFit="1" customWidth="1"/>
    <col min="17" max="19" width="7" customWidth="1"/>
    <col min="20" max="20" width="5.5" style="13" bestFit="1" customWidth="1"/>
    <col min="21" max="21" width="6.5" style="13" bestFit="1" customWidth="1"/>
    <col min="22" max="22" width="6.5" style="124" bestFit="1" customWidth="1"/>
    <col min="23" max="23" width="6.5" style="13" customWidth="1"/>
    <col min="24" max="26" width="9" style="111"/>
    <col min="27" max="29" width="9" style="112"/>
    <col min="30" max="32" width="9" style="13"/>
  </cols>
  <sheetData>
    <row r="1" spans="1:32" x14ac:dyDescent="0.4">
      <c r="A1" t="s">
        <v>0</v>
      </c>
      <c r="B1" s="1" t="s">
        <v>1</v>
      </c>
      <c r="C1" s="1"/>
      <c r="D1" s="1"/>
      <c r="E1" s="2" t="s">
        <v>2</v>
      </c>
      <c r="F1" s="2"/>
      <c r="G1" s="2"/>
      <c r="H1" s="3" t="s">
        <v>3</v>
      </c>
      <c r="I1" s="3"/>
      <c r="J1" s="3"/>
      <c r="K1" s="4" t="s">
        <v>4</v>
      </c>
      <c r="L1" s="4"/>
      <c r="M1" s="4"/>
      <c r="N1" s="5" t="s">
        <v>5</v>
      </c>
      <c r="O1" s="5"/>
      <c r="P1" s="5"/>
      <c r="Q1" s="6" t="s">
        <v>6</v>
      </c>
      <c r="R1" s="6"/>
      <c r="S1" s="6"/>
    </row>
    <row r="2" spans="1:32" ht="19.5" thickBot="1" x14ac:dyDescent="0.45">
      <c r="B2" s="7" t="s">
        <v>7</v>
      </c>
      <c r="C2" s="7" t="s">
        <v>8</v>
      </c>
      <c r="D2" s="7" t="s">
        <v>9</v>
      </c>
      <c r="E2" s="8" t="s">
        <v>10</v>
      </c>
      <c r="F2" s="8" t="s">
        <v>11</v>
      </c>
      <c r="G2" s="8" t="s">
        <v>12</v>
      </c>
      <c r="H2" s="9" t="s">
        <v>7</v>
      </c>
      <c r="I2" s="9" t="s">
        <v>10</v>
      </c>
      <c r="J2" s="9" t="s">
        <v>13</v>
      </c>
      <c r="K2" s="10" t="s">
        <v>7</v>
      </c>
      <c r="L2" s="10" t="s">
        <v>14</v>
      </c>
      <c r="M2" s="10" t="s">
        <v>15</v>
      </c>
      <c r="N2" s="11" t="s">
        <v>11</v>
      </c>
      <c r="O2" s="11" t="s">
        <v>8</v>
      </c>
      <c r="P2" s="11" t="s">
        <v>16</v>
      </c>
      <c r="Q2" s="12" t="s">
        <v>17</v>
      </c>
      <c r="R2" s="12" t="s">
        <v>18</v>
      </c>
      <c r="S2" s="12" t="s">
        <v>12</v>
      </c>
    </row>
    <row r="3" spans="1:32" ht="19.5" thickBot="1" x14ac:dyDescent="0.45">
      <c r="A3" s="30" t="s">
        <v>109</v>
      </c>
      <c r="B3" s="31" t="s">
        <v>19</v>
      </c>
      <c r="C3" s="31"/>
      <c r="D3" s="40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/>
      <c r="AA3" s="112" t="s">
        <v>230</v>
      </c>
    </row>
    <row r="4" spans="1:32" ht="19.5" thickBot="1" x14ac:dyDescent="0.45">
      <c r="A4" s="30" t="s">
        <v>106</v>
      </c>
      <c r="B4" s="31"/>
      <c r="C4" s="31"/>
      <c r="D4" s="31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  <c r="X4" s="111" t="s">
        <v>272</v>
      </c>
      <c r="Y4" s="111" t="s">
        <v>273</v>
      </c>
      <c r="AA4" s="112" t="s">
        <v>231</v>
      </c>
    </row>
    <row r="5" spans="1:32" x14ac:dyDescent="0.4">
      <c r="A5" s="14" t="s">
        <v>97</v>
      </c>
      <c r="B5" s="15"/>
      <c r="C5" s="15"/>
      <c r="D5" s="15"/>
      <c r="E5" s="16"/>
      <c r="F5" s="16"/>
      <c r="G5" s="16"/>
      <c r="H5" s="17"/>
      <c r="I5" s="17"/>
      <c r="J5" s="17"/>
      <c r="K5" s="18"/>
      <c r="L5" s="18"/>
      <c r="M5" s="18"/>
      <c r="N5" s="19"/>
      <c r="O5" s="19"/>
      <c r="P5" s="19"/>
      <c r="Q5" s="20"/>
      <c r="R5" s="20"/>
      <c r="S5" s="21"/>
      <c r="Y5" s="111" t="s">
        <v>274</v>
      </c>
      <c r="AA5" s="112" t="s">
        <v>232</v>
      </c>
      <c r="AD5" s="13" t="s">
        <v>227</v>
      </c>
    </row>
    <row r="6" spans="1:32" ht="19.5" thickBot="1" x14ac:dyDescent="0.45">
      <c r="A6" s="22" t="s">
        <v>87</v>
      </c>
      <c r="B6" s="23"/>
      <c r="C6" s="23"/>
      <c r="D6" s="23"/>
      <c r="E6" s="24"/>
      <c r="F6" s="24"/>
      <c r="G6" s="24"/>
      <c r="H6" s="25"/>
      <c r="I6" s="25"/>
      <c r="J6" s="25"/>
      <c r="K6" s="26"/>
      <c r="L6" s="26"/>
      <c r="M6" s="26"/>
      <c r="N6" s="27"/>
      <c r="O6" s="27"/>
      <c r="P6" s="27"/>
      <c r="Q6" s="28"/>
      <c r="R6" s="28"/>
      <c r="S6" s="29"/>
      <c r="Y6" s="111" t="s">
        <v>275</v>
      </c>
      <c r="AA6" s="112" t="s">
        <v>233</v>
      </c>
      <c r="AD6" s="13" t="s">
        <v>228</v>
      </c>
    </row>
    <row r="7" spans="1:32" ht="19.5" thickBot="1" x14ac:dyDescent="0.45">
      <c r="A7" s="30" t="s">
        <v>20</v>
      </c>
      <c r="B7" s="31"/>
      <c r="C7" s="31"/>
      <c r="D7" s="31"/>
      <c r="E7" s="32"/>
      <c r="F7" s="32"/>
      <c r="G7" s="32"/>
      <c r="H7" s="33"/>
      <c r="I7" s="33"/>
      <c r="J7" s="33"/>
      <c r="K7" s="34"/>
      <c r="L7" s="34"/>
      <c r="M7" s="34"/>
      <c r="N7" s="35"/>
      <c r="O7" s="35"/>
      <c r="P7" s="35"/>
      <c r="Q7" s="36"/>
      <c r="R7" s="36"/>
      <c r="S7" s="37"/>
      <c r="Y7" s="111" t="s">
        <v>276</v>
      </c>
      <c r="AA7" s="112" t="s">
        <v>234</v>
      </c>
      <c r="AD7" s="13" t="s">
        <v>229</v>
      </c>
    </row>
    <row r="8" spans="1:32" ht="19.5" thickBot="1" x14ac:dyDescent="0.45">
      <c r="A8" s="30" t="s">
        <v>21</v>
      </c>
      <c r="B8" s="31"/>
      <c r="C8" s="31"/>
      <c r="D8" s="31"/>
      <c r="E8" s="32"/>
      <c r="F8" s="32"/>
      <c r="G8" s="32"/>
      <c r="H8" s="33"/>
      <c r="I8" s="33"/>
      <c r="J8" s="33"/>
      <c r="K8" s="34"/>
      <c r="L8" s="34"/>
      <c r="M8" s="34"/>
      <c r="N8" s="35"/>
      <c r="O8" s="35"/>
      <c r="P8" s="35"/>
      <c r="Q8" s="36"/>
      <c r="R8" s="36"/>
      <c r="S8" s="37"/>
      <c r="Y8" s="111" t="s">
        <v>277</v>
      </c>
      <c r="AA8" s="112" t="s">
        <v>235</v>
      </c>
    </row>
    <row r="9" spans="1:32" ht="19.5" thickBot="1" x14ac:dyDescent="0.45">
      <c r="P9">
        <v>1</v>
      </c>
      <c r="Q9">
        <v>2</v>
      </c>
      <c r="R9">
        <v>3</v>
      </c>
      <c r="S9">
        <v>4</v>
      </c>
      <c r="T9" s="13">
        <v>5</v>
      </c>
      <c r="U9" s="13">
        <v>6</v>
      </c>
      <c r="V9" s="124" t="s">
        <v>220</v>
      </c>
      <c r="W9" s="13" t="s">
        <v>220</v>
      </c>
      <c r="X9" s="111" t="s">
        <v>221</v>
      </c>
      <c r="Y9" s="111" t="s">
        <v>222</v>
      </c>
      <c r="Z9" s="111" t="s">
        <v>223</v>
      </c>
      <c r="AA9" s="113" t="s">
        <v>224</v>
      </c>
      <c r="AB9" s="113" t="s">
        <v>225</v>
      </c>
      <c r="AC9" s="113" t="s">
        <v>226</v>
      </c>
      <c r="AD9" s="13" t="s">
        <v>224</v>
      </c>
      <c r="AE9" s="13" t="s">
        <v>225</v>
      </c>
      <c r="AF9" s="13" t="s">
        <v>226</v>
      </c>
    </row>
    <row r="10" spans="1:32" x14ac:dyDescent="0.4">
      <c r="B10" s="273" t="s">
        <v>22</v>
      </c>
      <c r="C10" s="273"/>
      <c r="D10" s="58" t="s">
        <v>156</v>
      </c>
      <c r="E10" s="274" t="s">
        <v>23</v>
      </c>
      <c r="F10" s="274"/>
      <c r="G10" s="59" t="s">
        <v>24</v>
      </c>
      <c r="K10" s="41"/>
      <c r="L10" s="42" t="s">
        <v>25</v>
      </c>
      <c r="M10" s="42" t="s">
        <v>21</v>
      </c>
      <c r="N10" s="43" t="s">
        <v>26</v>
      </c>
      <c r="O10" s="44" t="str">
        <f t="shared" ref="O10:O52" si="0">L10&amp;M10&amp;N10</f>
        <v>男一般Ｇ(100m･走幅跳･ハードル)</v>
      </c>
      <c r="P10" s="44" t="s">
        <v>67</v>
      </c>
      <c r="Q10" s="42" t="s">
        <v>7</v>
      </c>
      <c r="R10" s="42" t="s">
        <v>8</v>
      </c>
      <c r="S10" s="45" t="s">
        <v>36</v>
      </c>
      <c r="T10" s="46">
        <v>1100</v>
      </c>
      <c r="U10" s="13">
        <v>10000</v>
      </c>
      <c r="V10" s="124">
        <f>U10+T10</f>
        <v>11100</v>
      </c>
      <c r="W10" s="13">
        <v>10100</v>
      </c>
      <c r="X10" s="111">
        <v>11101</v>
      </c>
      <c r="Y10" s="111">
        <v>11108</v>
      </c>
      <c r="Z10" s="111">
        <v>11106</v>
      </c>
      <c r="AA10" s="113">
        <v>11001</v>
      </c>
      <c r="AB10" s="113">
        <v>11008</v>
      </c>
      <c r="AC10" s="113">
        <v>11006</v>
      </c>
      <c r="AD10" s="13">
        <v>13001</v>
      </c>
      <c r="AE10" s="13">
        <v>13008</v>
      </c>
      <c r="AF10" s="13">
        <v>13006</v>
      </c>
    </row>
    <row r="11" spans="1:32" x14ac:dyDescent="0.4">
      <c r="A11" t="s">
        <v>26</v>
      </c>
      <c r="B11" s="57">
        <v>1</v>
      </c>
      <c r="C11" s="58" t="s">
        <v>21</v>
      </c>
      <c r="D11" s="58">
        <v>1500</v>
      </c>
      <c r="E11" s="55">
        <v>1</v>
      </c>
      <c r="F11" s="56" t="s">
        <v>261</v>
      </c>
      <c r="G11" s="59" t="s">
        <v>26</v>
      </c>
      <c r="H11" t="s">
        <v>264</v>
      </c>
      <c r="I11" t="s">
        <v>8</v>
      </c>
      <c r="J11" t="s">
        <v>265</v>
      </c>
      <c r="K11" s="46"/>
      <c r="L11" s="13" t="s">
        <v>25</v>
      </c>
      <c r="M11" s="13" t="s">
        <v>21</v>
      </c>
      <c r="N11" t="s">
        <v>29</v>
      </c>
      <c r="O11" s="47" t="str">
        <f t="shared" si="0"/>
        <v>男一般Ｓ(100m･200m･400m)</v>
      </c>
      <c r="P11" s="47" t="s">
        <v>68</v>
      </c>
      <c r="Q11" s="13" t="s">
        <v>7</v>
      </c>
      <c r="R11" s="13" t="s">
        <v>10</v>
      </c>
      <c r="S11" s="48" t="s">
        <v>13</v>
      </c>
      <c r="T11" s="46">
        <v>1300</v>
      </c>
      <c r="U11" s="13">
        <v>10000</v>
      </c>
      <c r="V11" s="124">
        <f t="shared" ref="V11:V53" si="1">U11+T11</f>
        <v>11300</v>
      </c>
      <c r="W11" s="13">
        <v>10300</v>
      </c>
      <c r="X11" s="111">
        <v>11301</v>
      </c>
      <c r="Y11" s="111">
        <v>11302</v>
      </c>
      <c r="Z11" s="111">
        <v>11303</v>
      </c>
      <c r="AA11" s="113">
        <v>11001</v>
      </c>
      <c r="AB11" s="113">
        <v>11002</v>
      </c>
      <c r="AC11" s="113">
        <v>11003</v>
      </c>
      <c r="AD11" s="13">
        <v>13001</v>
      </c>
      <c r="AE11" s="13">
        <v>13002</v>
      </c>
      <c r="AF11" s="13">
        <v>13003</v>
      </c>
    </row>
    <row r="12" spans="1:32" x14ac:dyDescent="0.4">
      <c r="A12" t="s">
        <v>28</v>
      </c>
      <c r="B12" s="58"/>
      <c r="C12" s="58"/>
      <c r="D12" s="58"/>
      <c r="E12" s="55">
        <v>2</v>
      </c>
      <c r="F12" s="56" t="s">
        <v>262</v>
      </c>
      <c r="G12" s="59" t="s">
        <v>263</v>
      </c>
      <c r="H12" t="s">
        <v>264</v>
      </c>
      <c r="I12" t="s">
        <v>8</v>
      </c>
      <c r="J12" t="s">
        <v>266</v>
      </c>
      <c r="K12" s="46"/>
      <c r="L12" s="13" t="s">
        <v>25</v>
      </c>
      <c r="M12" s="13" t="s">
        <v>21</v>
      </c>
      <c r="N12" t="s">
        <v>30</v>
      </c>
      <c r="O12" s="47" t="str">
        <f t="shared" si="0"/>
        <v>男一般長(100m･800m･1500m)</v>
      </c>
      <c r="P12" s="47" t="s">
        <v>69</v>
      </c>
      <c r="Q12" s="13" t="s">
        <v>7</v>
      </c>
      <c r="R12" s="13" t="s">
        <v>14</v>
      </c>
      <c r="S12" s="48" t="s">
        <v>15</v>
      </c>
      <c r="T12" s="46">
        <v>1400</v>
      </c>
      <c r="U12" s="13">
        <v>10000</v>
      </c>
      <c r="V12" s="124">
        <f t="shared" si="1"/>
        <v>11400</v>
      </c>
      <c r="W12" s="13">
        <v>10400</v>
      </c>
      <c r="X12" s="111">
        <v>11401</v>
      </c>
      <c r="Y12" s="111">
        <v>11404</v>
      </c>
      <c r="Z12" s="111">
        <v>11405</v>
      </c>
      <c r="AA12" s="113">
        <v>11001</v>
      </c>
      <c r="AB12" s="113">
        <v>11004</v>
      </c>
      <c r="AC12" s="113">
        <v>11005</v>
      </c>
      <c r="AD12" s="13">
        <v>13001</v>
      </c>
      <c r="AE12" s="13">
        <v>13004</v>
      </c>
      <c r="AF12" s="13">
        <v>13005</v>
      </c>
    </row>
    <row r="13" spans="1:32" x14ac:dyDescent="0.4">
      <c r="A13" t="s">
        <v>29</v>
      </c>
      <c r="B13" s="57">
        <v>3</v>
      </c>
      <c r="C13" s="58" t="s">
        <v>20</v>
      </c>
      <c r="D13" s="58">
        <v>1500</v>
      </c>
      <c r="E13" s="55"/>
      <c r="F13" s="56"/>
      <c r="G13" s="59" t="s">
        <v>29</v>
      </c>
      <c r="H13" t="s">
        <v>264</v>
      </c>
      <c r="I13" t="s">
        <v>267</v>
      </c>
      <c r="J13" t="s">
        <v>268</v>
      </c>
      <c r="K13" s="46"/>
      <c r="L13" s="13" t="s">
        <v>25</v>
      </c>
      <c r="M13" s="13" t="s">
        <v>21</v>
      </c>
      <c r="N13" t="s">
        <v>31</v>
      </c>
      <c r="O13" s="47" t="str">
        <f t="shared" si="0"/>
        <v>男一般跳(走高跳･走幅跳･三段跳)</v>
      </c>
      <c r="P13" s="47" t="s">
        <v>70</v>
      </c>
      <c r="Q13" s="13" t="s">
        <v>11</v>
      </c>
      <c r="R13" s="13" t="s">
        <v>8</v>
      </c>
      <c r="S13" s="48" t="s">
        <v>16</v>
      </c>
      <c r="T13" s="46">
        <v>1500</v>
      </c>
      <c r="U13" s="13">
        <v>10000</v>
      </c>
      <c r="V13" s="124">
        <f t="shared" si="1"/>
        <v>11500</v>
      </c>
      <c r="W13" s="13">
        <v>10500</v>
      </c>
      <c r="X13" s="111">
        <v>11507</v>
      </c>
      <c r="Y13" s="111">
        <v>11508</v>
      </c>
      <c r="Z13" s="111">
        <v>11509</v>
      </c>
      <c r="AA13" s="113">
        <v>11007</v>
      </c>
      <c r="AB13" s="113">
        <v>11008</v>
      </c>
      <c r="AC13" s="113">
        <v>11009</v>
      </c>
      <c r="AD13" s="13">
        <v>13007</v>
      </c>
      <c r="AE13" s="13">
        <v>13008</v>
      </c>
      <c r="AF13" s="13">
        <v>13009</v>
      </c>
    </row>
    <row r="14" spans="1:32" x14ac:dyDescent="0.4">
      <c r="A14" t="s">
        <v>30</v>
      </c>
      <c r="B14" s="57">
        <v>4</v>
      </c>
      <c r="C14" s="58" t="s">
        <v>87</v>
      </c>
      <c r="D14" s="58">
        <v>1500</v>
      </c>
      <c r="G14" s="59" t="s">
        <v>30</v>
      </c>
      <c r="H14" t="s">
        <v>264</v>
      </c>
      <c r="I14" t="s">
        <v>269</v>
      </c>
      <c r="J14" t="s">
        <v>270</v>
      </c>
      <c r="K14" s="46"/>
      <c r="L14" s="13" t="s">
        <v>25</v>
      </c>
      <c r="M14" s="13" t="s">
        <v>21</v>
      </c>
      <c r="N14" t="s">
        <v>32</v>
      </c>
      <c r="O14" s="47" t="str">
        <f t="shared" si="0"/>
        <v>男一般投(砲丸･円盤･やり(ｼﾞｬﾍﾞ))</v>
      </c>
      <c r="P14" s="47" t="s">
        <v>302</v>
      </c>
      <c r="Q14" s="13" t="s">
        <v>17</v>
      </c>
      <c r="R14" s="13" t="s">
        <v>18</v>
      </c>
      <c r="S14" s="49" t="s">
        <v>12</v>
      </c>
      <c r="T14" s="46">
        <v>1600</v>
      </c>
      <c r="U14" s="13">
        <v>10000</v>
      </c>
      <c r="V14" s="124">
        <f t="shared" si="1"/>
        <v>11600</v>
      </c>
      <c r="W14" s="13">
        <v>10600</v>
      </c>
      <c r="X14" s="111">
        <v>11610</v>
      </c>
      <c r="Y14" s="111">
        <v>11611</v>
      </c>
      <c r="Z14" s="111">
        <v>11612</v>
      </c>
      <c r="AA14" s="113">
        <v>11010</v>
      </c>
      <c r="AB14" s="113">
        <v>11011</v>
      </c>
      <c r="AC14" s="113">
        <v>11012</v>
      </c>
      <c r="AD14" s="13">
        <v>13010</v>
      </c>
      <c r="AE14" s="13">
        <v>13011</v>
      </c>
      <c r="AF14" s="13">
        <v>13012</v>
      </c>
    </row>
    <row r="15" spans="1:32" x14ac:dyDescent="0.4">
      <c r="A15" t="s">
        <v>31</v>
      </c>
      <c r="B15" s="57">
        <v>5</v>
      </c>
      <c r="C15" s="58" t="s">
        <v>97</v>
      </c>
      <c r="D15" s="58">
        <v>1500</v>
      </c>
      <c r="G15" s="59" t="s">
        <v>31</v>
      </c>
      <c r="H15" t="s">
        <v>11</v>
      </c>
      <c r="I15" t="s">
        <v>8</v>
      </c>
      <c r="J15" t="s">
        <v>16</v>
      </c>
      <c r="K15" s="46"/>
      <c r="L15" s="13" t="s">
        <v>25</v>
      </c>
      <c r="M15" s="13" t="s">
        <v>20</v>
      </c>
      <c r="N15" t="s">
        <v>26</v>
      </c>
      <c r="O15" s="47" t="str">
        <f t="shared" si="0"/>
        <v>男高校Ｇ(100m･走幅跳･ハードル)</v>
      </c>
      <c r="P15" s="47" t="s">
        <v>63</v>
      </c>
      <c r="Q15" s="13" t="s">
        <v>7</v>
      </c>
      <c r="R15" s="13" t="s">
        <v>8</v>
      </c>
      <c r="S15" s="50" t="s">
        <v>36</v>
      </c>
      <c r="T15" s="46">
        <v>2100</v>
      </c>
      <c r="U15" s="13">
        <v>10000</v>
      </c>
      <c r="V15" s="124">
        <f t="shared" si="1"/>
        <v>12100</v>
      </c>
      <c r="W15" s="13">
        <v>10100</v>
      </c>
      <c r="X15" s="111">
        <v>12101</v>
      </c>
      <c r="Y15" s="111">
        <v>12108</v>
      </c>
      <c r="Z15" s="111">
        <v>12106</v>
      </c>
      <c r="AA15" s="113">
        <v>12001</v>
      </c>
      <c r="AB15" s="113">
        <v>12008</v>
      </c>
      <c r="AC15" s="113">
        <v>12006</v>
      </c>
      <c r="AD15" s="13">
        <v>13001</v>
      </c>
      <c r="AE15" s="13">
        <v>13008</v>
      </c>
      <c r="AF15" s="13">
        <v>13006</v>
      </c>
    </row>
    <row r="16" spans="1:32" x14ac:dyDescent="0.4">
      <c r="A16" t="s">
        <v>32</v>
      </c>
      <c r="B16" s="57">
        <v>6</v>
      </c>
      <c r="C16" s="58" t="s">
        <v>106</v>
      </c>
      <c r="D16" s="58">
        <v>1500</v>
      </c>
      <c r="G16" s="59" t="s">
        <v>32</v>
      </c>
      <c r="H16" t="s">
        <v>17</v>
      </c>
      <c r="I16" t="s">
        <v>18</v>
      </c>
      <c r="J16" t="s">
        <v>271</v>
      </c>
      <c r="K16" s="46"/>
      <c r="L16" s="13" t="s">
        <v>25</v>
      </c>
      <c r="M16" s="13" t="s">
        <v>20</v>
      </c>
      <c r="N16" t="s">
        <v>29</v>
      </c>
      <c r="O16" s="47" t="str">
        <f t="shared" si="0"/>
        <v>男高校Ｓ(100m･200m･400m)</v>
      </c>
      <c r="P16" s="47" t="s">
        <v>64</v>
      </c>
      <c r="Q16" s="13" t="s">
        <v>7</v>
      </c>
      <c r="R16" s="13" t="s">
        <v>10</v>
      </c>
      <c r="S16" s="48" t="s">
        <v>13</v>
      </c>
      <c r="T16" s="46">
        <v>2300</v>
      </c>
      <c r="U16" s="13">
        <v>10000</v>
      </c>
      <c r="V16" s="124">
        <f t="shared" si="1"/>
        <v>12300</v>
      </c>
      <c r="W16" s="13">
        <v>10300</v>
      </c>
      <c r="X16" s="111">
        <v>12301</v>
      </c>
      <c r="Y16" s="111">
        <v>12302</v>
      </c>
      <c r="Z16" s="111">
        <v>12303</v>
      </c>
      <c r="AA16" s="113">
        <v>12001</v>
      </c>
      <c r="AB16" s="113">
        <v>12002</v>
      </c>
      <c r="AC16" s="113">
        <v>12003</v>
      </c>
      <c r="AD16" s="13">
        <v>13001</v>
      </c>
      <c r="AE16" s="13">
        <v>13002</v>
      </c>
      <c r="AF16" s="13">
        <v>13003</v>
      </c>
    </row>
    <row r="17" spans="1:32" x14ac:dyDescent="0.4">
      <c r="A17" t="s">
        <v>84</v>
      </c>
      <c r="B17" s="57">
        <v>7</v>
      </c>
      <c r="C17" s="58" t="s">
        <v>109</v>
      </c>
      <c r="D17" s="58">
        <v>1000</v>
      </c>
      <c r="G17" s="59"/>
      <c r="K17" s="46"/>
      <c r="L17" s="13" t="s">
        <v>25</v>
      </c>
      <c r="M17" s="13" t="s">
        <v>20</v>
      </c>
      <c r="N17" t="s">
        <v>30</v>
      </c>
      <c r="O17" s="47" t="str">
        <f t="shared" si="0"/>
        <v>男高校長(100m･800m･1500m)</v>
      </c>
      <c r="P17" s="47" t="s">
        <v>65</v>
      </c>
      <c r="Q17" s="13" t="s">
        <v>7</v>
      </c>
      <c r="R17" s="13" t="s">
        <v>14</v>
      </c>
      <c r="S17" s="48" t="s">
        <v>15</v>
      </c>
      <c r="T17" s="46">
        <v>2400</v>
      </c>
      <c r="U17" s="13">
        <v>10000</v>
      </c>
      <c r="V17" s="124">
        <f t="shared" si="1"/>
        <v>12400</v>
      </c>
      <c r="W17" s="13">
        <v>10400</v>
      </c>
      <c r="X17" s="111">
        <v>12401</v>
      </c>
      <c r="Y17" s="111">
        <v>12404</v>
      </c>
      <c r="Z17" s="111">
        <v>12405</v>
      </c>
      <c r="AA17" s="113">
        <v>12001</v>
      </c>
      <c r="AB17" s="113">
        <v>12004</v>
      </c>
      <c r="AC17" s="113">
        <v>12005</v>
      </c>
      <c r="AD17" s="13">
        <v>13001</v>
      </c>
      <c r="AE17" s="13">
        <v>13004</v>
      </c>
      <c r="AF17" s="13">
        <v>13005</v>
      </c>
    </row>
    <row r="18" spans="1:32" x14ac:dyDescent="0.4">
      <c r="K18" s="46"/>
      <c r="L18" s="13" t="s">
        <v>25</v>
      </c>
      <c r="M18" s="13" t="s">
        <v>20</v>
      </c>
      <c r="N18" t="s">
        <v>31</v>
      </c>
      <c r="O18" s="47" t="str">
        <f t="shared" si="0"/>
        <v>男高校跳(走高跳･走幅跳･三段跳)</v>
      </c>
      <c r="P18" s="47" t="s">
        <v>66</v>
      </c>
      <c r="Q18" s="13" t="s">
        <v>11</v>
      </c>
      <c r="R18" s="13" t="s">
        <v>8</v>
      </c>
      <c r="S18" s="48" t="s">
        <v>16</v>
      </c>
      <c r="T18" s="46">
        <v>2500</v>
      </c>
      <c r="U18" s="13">
        <v>10000</v>
      </c>
      <c r="V18" s="124">
        <f t="shared" si="1"/>
        <v>12500</v>
      </c>
      <c r="W18" s="13">
        <v>10500</v>
      </c>
      <c r="X18" s="111">
        <v>12507</v>
      </c>
      <c r="Y18" s="111">
        <v>12508</v>
      </c>
      <c r="Z18" s="111">
        <v>12509</v>
      </c>
      <c r="AA18" s="113">
        <v>12007</v>
      </c>
      <c r="AB18" s="113">
        <v>12008</v>
      </c>
      <c r="AC18" s="113">
        <v>12009</v>
      </c>
      <c r="AD18" s="13">
        <v>13007</v>
      </c>
      <c r="AE18" s="13">
        <v>13008</v>
      </c>
      <c r="AF18" s="13">
        <v>13009</v>
      </c>
    </row>
    <row r="19" spans="1:32" ht="19.5" thickBot="1" x14ac:dyDescent="0.45">
      <c r="K19" s="46"/>
      <c r="L19" s="13" t="s">
        <v>25</v>
      </c>
      <c r="M19" s="13" t="s">
        <v>20</v>
      </c>
      <c r="N19" t="s">
        <v>32</v>
      </c>
      <c r="O19" s="47" t="str">
        <f t="shared" si="0"/>
        <v>男高校投(砲丸･円盤･やり(ｼﾞｬﾍﾞ))</v>
      </c>
      <c r="P19" s="47" t="s">
        <v>303</v>
      </c>
      <c r="Q19" s="13" t="s">
        <v>17</v>
      </c>
      <c r="R19" s="13" t="s">
        <v>18</v>
      </c>
      <c r="S19" s="49" t="s">
        <v>12</v>
      </c>
      <c r="T19" s="46">
        <v>2600</v>
      </c>
      <c r="U19" s="13">
        <v>10000</v>
      </c>
      <c r="V19" s="124">
        <f t="shared" si="1"/>
        <v>12600</v>
      </c>
      <c r="W19" s="13">
        <v>10600</v>
      </c>
      <c r="X19" s="111">
        <v>12610</v>
      </c>
      <c r="Y19" s="111">
        <v>12611</v>
      </c>
      <c r="Z19" s="111">
        <v>12612</v>
      </c>
      <c r="AA19" s="113">
        <v>12010</v>
      </c>
      <c r="AB19" s="113">
        <v>12011</v>
      </c>
      <c r="AC19" s="113">
        <v>12012</v>
      </c>
      <c r="AD19" s="13">
        <v>13010</v>
      </c>
      <c r="AE19" s="13">
        <v>13011</v>
      </c>
      <c r="AF19" s="13">
        <v>13012</v>
      </c>
    </row>
    <row r="20" spans="1:32" x14ac:dyDescent="0.4">
      <c r="A20" s="41">
        <v>1</v>
      </c>
      <c r="B20" s="42"/>
      <c r="C20" s="42">
        <v>3</v>
      </c>
      <c r="D20" s="42">
        <v>4</v>
      </c>
      <c r="E20" s="42">
        <v>5</v>
      </c>
      <c r="F20" s="42">
        <v>6</v>
      </c>
      <c r="G20" s="60">
        <v>7</v>
      </c>
      <c r="K20" s="46"/>
      <c r="L20" s="13" t="s">
        <v>25</v>
      </c>
      <c r="M20" s="13" t="s">
        <v>87</v>
      </c>
      <c r="N20" t="s">
        <v>26</v>
      </c>
      <c r="O20" s="47" t="str">
        <f t="shared" si="0"/>
        <v>男中学2･3年Ｇ(100m･走幅跳･ハードル)</v>
      </c>
      <c r="P20" s="47" t="s">
        <v>89</v>
      </c>
      <c r="Q20" s="13" t="s">
        <v>7</v>
      </c>
      <c r="R20" s="13" t="s">
        <v>8</v>
      </c>
      <c r="S20" s="48" t="s">
        <v>34</v>
      </c>
      <c r="T20" s="46">
        <v>4100</v>
      </c>
      <c r="U20" s="13">
        <v>10000</v>
      </c>
      <c r="V20" s="124">
        <f t="shared" si="1"/>
        <v>14100</v>
      </c>
      <c r="W20" s="13">
        <v>10100</v>
      </c>
      <c r="X20" s="111">
        <v>14101</v>
      </c>
      <c r="Y20" s="111">
        <v>14108</v>
      </c>
      <c r="Z20" s="111">
        <v>14106</v>
      </c>
      <c r="AA20" s="113">
        <v>14001</v>
      </c>
      <c r="AB20" s="113">
        <v>14008</v>
      </c>
      <c r="AC20" s="113">
        <v>14006</v>
      </c>
      <c r="AD20" s="13">
        <v>16001</v>
      </c>
      <c r="AE20" s="13">
        <v>16008</v>
      </c>
      <c r="AF20" s="13">
        <v>16006</v>
      </c>
    </row>
    <row r="21" spans="1:32" x14ac:dyDescent="0.4">
      <c r="A21" s="46" t="s">
        <v>21</v>
      </c>
      <c r="C21" s="13" t="s">
        <v>20</v>
      </c>
      <c r="D21" s="13" t="s">
        <v>88</v>
      </c>
      <c r="E21" s="13" t="s">
        <v>97</v>
      </c>
      <c r="F21" s="13" t="s">
        <v>106</v>
      </c>
      <c r="G21" s="48" t="s">
        <v>109</v>
      </c>
      <c r="K21" s="46"/>
      <c r="L21" s="13" t="s">
        <v>25</v>
      </c>
      <c r="M21" s="13" t="s">
        <v>87</v>
      </c>
      <c r="N21" t="s">
        <v>29</v>
      </c>
      <c r="O21" s="47" t="str">
        <f t="shared" si="0"/>
        <v>男中学2･3年Ｓ(100m･200m･400m)</v>
      </c>
      <c r="P21" s="47" t="s">
        <v>90</v>
      </c>
      <c r="Q21" s="13" t="s">
        <v>7</v>
      </c>
      <c r="R21" s="13" t="s">
        <v>10</v>
      </c>
      <c r="S21" s="48" t="s">
        <v>13</v>
      </c>
      <c r="T21" s="46">
        <v>4300</v>
      </c>
      <c r="U21" s="13">
        <v>10000</v>
      </c>
      <c r="V21" s="124">
        <f t="shared" si="1"/>
        <v>14300</v>
      </c>
      <c r="W21" s="13">
        <v>10300</v>
      </c>
      <c r="X21" s="111">
        <v>14301</v>
      </c>
      <c r="Y21" s="111">
        <v>14302</v>
      </c>
      <c r="Z21" s="111">
        <v>14303</v>
      </c>
      <c r="AA21" s="113">
        <v>14001</v>
      </c>
      <c r="AB21" s="113">
        <v>14002</v>
      </c>
      <c r="AC21" s="113">
        <v>14003</v>
      </c>
      <c r="AD21" s="13">
        <v>16001</v>
      </c>
      <c r="AE21" s="13">
        <v>16002</v>
      </c>
      <c r="AF21" s="13">
        <v>16003</v>
      </c>
    </row>
    <row r="22" spans="1:32" x14ac:dyDescent="0.4">
      <c r="A22" s="46" t="s">
        <v>21</v>
      </c>
      <c r="B22" s="13"/>
      <c r="C22" s="13" t="s">
        <v>20</v>
      </c>
      <c r="D22" s="13" t="s">
        <v>313</v>
      </c>
      <c r="F22" s="13" t="s">
        <v>314</v>
      </c>
      <c r="G22" s="51"/>
      <c r="K22" s="46"/>
      <c r="L22" s="13" t="s">
        <v>25</v>
      </c>
      <c r="M22" s="13" t="s">
        <v>87</v>
      </c>
      <c r="N22" t="s">
        <v>30</v>
      </c>
      <c r="O22" s="47" t="str">
        <f t="shared" si="0"/>
        <v>男中学2･3年長(100m･800m･1500m)</v>
      </c>
      <c r="P22" s="47" t="s">
        <v>91</v>
      </c>
      <c r="Q22" s="13" t="s">
        <v>7</v>
      </c>
      <c r="R22" s="13" t="s">
        <v>14</v>
      </c>
      <c r="S22" s="48" t="s">
        <v>15</v>
      </c>
      <c r="T22" s="46">
        <v>4400</v>
      </c>
      <c r="U22" s="13">
        <v>10000</v>
      </c>
      <c r="V22" s="124">
        <f t="shared" si="1"/>
        <v>14400</v>
      </c>
      <c r="W22" s="13">
        <v>10400</v>
      </c>
      <c r="X22" s="111">
        <v>14401</v>
      </c>
      <c r="Y22" s="111">
        <v>14404</v>
      </c>
      <c r="Z22" s="111">
        <v>14405</v>
      </c>
      <c r="AA22" s="113">
        <v>14001</v>
      </c>
      <c r="AB22" s="113">
        <v>14004</v>
      </c>
      <c r="AC22" s="113">
        <v>14005</v>
      </c>
      <c r="AD22" s="13">
        <v>16001</v>
      </c>
      <c r="AE22" s="13">
        <v>16004</v>
      </c>
      <c r="AF22" s="13">
        <v>16005</v>
      </c>
    </row>
    <row r="23" spans="1:32" x14ac:dyDescent="0.4">
      <c r="A23" s="52" t="s">
        <v>26</v>
      </c>
      <c r="C23" t="s">
        <v>26</v>
      </c>
      <c r="D23" t="s">
        <v>26</v>
      </c>
      <c r="E23" t="s">
        <v>26</v>
      </c>
      <c r="F23" t="s">
        <v>26</v>
      </c>
      <c r="G23" s="51" t="s">
        <v>84</v>
      </c>
      <c r="K23" s="46"/>
      <c r="L23" s="13" t="s">
        <v>25</v>
      </c>
      <c r="M23" s="13" t="s">
        <v>87</v>
      </c>
      <c r="N23" t="s">
        <v>31</v>
      </c>
      <c r="O23" s="47" t="str">
        <f t="shared" si="0"/>
        <v>男中学2･3年跳(走高跳･走幅跳･三段跳)</v>
      </c>
      <c r="P23" s="47" t="s">
        <v>92</v>
      </c>
      <c r="Q23" s="13" t="s">
        <v>11</v>
      </c>
      <c r="R23" s="13" t="s">
        <v>8</v>
      </c>
      <c r="S23" s="48" t="s">
        <v>16</v>
      </c>
      <c r="T23" s="46">
        <v>4500</v>
      </c>
      <c r="U23" s="13">
        <v>10000</v>
      </c>
      <c r="V23" s="124">
        <f t="shared" si="1"/>
        <v>14500</v>
      </c>
      <c r="W23" s="13">
        <v>10500</v>
      </c>
      <c r="X23" s="111">
        <v>14507</v>
      </c>
      <c r="Y23" s="111">
        <v>14508</v>
      </c>
      <c r="Z23" s="111">
        <v>14509</v>
      </c>
      <c r="AA23" s="113">
        <v>14007</v>
      </c>
      <c r="AB23" s="113">
        <v>14008</v>
      </c>
      <c r="AC23" s="113">
        <v>14009</v>
      </c>
      <c r="AD23" s="13">
        <v>16007</v>
      </c>
      <c r="AE23" s="13">
        <v>16008</v>
      </c>
      <c r="AF23" s="13">
        <v>16009</v>
      </c>
    </row>
    <row r="24" spans="1:32" x14ac:dyDescent="0.4">
      <c r="A24" s="52" t="s">
        <v>29</v>
      </c>
      <c r="C24" t="s">
        <v>29</v>
      </c>
      <c r="D24" t="s">
        <v>29</v>
      </c>
      <c r="E24" t="s">
        <v>29</v>
      </c>
      <c r="F24" s="189"/>
      <c r="G24" s="61"/>
      <c r="K24" s="46"/>
      <c r="L24" s="13" t="s">
        <v>25</v>
      </c>
      <c r="M24" s="13" t="s">
        <v>87</v>
      </c>
      <c r="N24" t="s">
        <v>32</v>
      </c>
      <c r="O24" s="47" t="str">
        <f t="shared" si="0"/>
        <v>男中学2･3年投(砲丸･円盤･やり(ｼﾞｬﾍﾞ))</v>
      </c>
      <c r="P24" s="47" t="s">
        <v>304</v>
      </c>
      <c r="Q24" s="13" t="s">
        <v>17</v>
      </c>
      <c r="R24" s="13" t="s">
        <v>18</v>
      </c>
      <c r="S24" s="49" t="s">
        <v>35</v>
      </c>
      <c r="T24" s="46">
        <v>4600</v>
      </c>
      <c r="U24" s="13">
        <v>10000</v>
      </c>
      <c r="V24" s="124">
        <f t="shared" si="1"/>
        <v>14600</v>
      </c>
      <c r="W24" s="13">
        <v>10600</v>
      </c>
      <c r="X24" s="111">
        <v>14610</v>
      </c>
      <c r="Y24" s="111">
        <v>14611</v>
      </c>
      <c r="Z24" s="111">
        <v>14613</v>
      </c>
      <c r="AA24" s="113">
        <v>14010</v>
      </c>
      <c r="AB24" s="113">
        <v>14011</v>
      </c>
      <c r="AC24" s="113">
        <v>14013</v>
      </c>
      <c r="AD24" s="13">
        <v>16010</v>
      </c>
      <c r="AE24" s="13">
        <v>16011</v>
      </c>
      <c r="AF24" s="13">
        <v>16013</v>
      </c>
    </row>
    <row r="25" spans="1:32" x14ac:dyDescent="0.4">
      <c r="A25" s="52" t="s">
        <v>30</v>
      </c>
      <c r="C25" t="s">
        <v>30</v>
      </c>
      <c r="D25" t="s">
        <v>30</v>
      </c>
      <c r="E25" t="s">
        <v>30</v>
      </c>
      <c r="F25" s="189"/>
      <c r="G25" s="61"/>
      <c r="K25" s="46"/>
      <c r="L25" s="13" t="s">
        <v>25</v>
      </c>
      <c r="M25" s="13" t="s">
        <v>97</v>
      </c>
      <c r="N25" t="s">
        <v>26</v>
      </c>
      <c r="O25" s="47" t="str">
        <f t="shared" si="0"/>
        <v>男中学1年Ｇ(100m･走幅跳･ハードル)</v>
      </c>
      <c r="P25" s="47" t="s">
        <v>98</v>
      </c>
      <c r="Q25" s="13" t="s">
        <v>7</v>
      </c>
      <c r="R25" s="13" t="s">
        <v>8</v>
      </c>
      <c r="S25" s="48" t="s">
        <v>34</v>
      </c>
      <c r="T25" s="46">
        <v>5100</v>
      </c>
      <c r="U25" s="13">
        <v>10000</v>
      </c>
      <c r="V25" s="124">
        <f t="shared" si="1"/>
        <v>15100</v>
      </c>
      <c r="W25" s="13">
        <v>10100</v>
      </c>
      <c r="X25" s="111">
        <v>15101</v>
      </c>
      <c r="Y25" s="111">
        <v>15108</v>
      </c>
      <c r="Z25" s="111">
        <v>15106</v>
      </c>
      <c r="AA25" s="113">
        <v>15001</v>
      </c>
      <c r="AB25" s="113">
        <v>15008</v>
      </c>
      <c r="AC25" s="113">
        <v>15006</v>
      </c>
      <c r="AD25" s="13">
        <v>16001</v>
      </c>
      <c r="AE25" s="13">
        <v>16008</v>
      </c>
      <c r="AF25" s="13">
        <v>16006</v>
      </c>
    </row>
    <row r="26" spans="1:32" x14ac:dyDescent="0.4">
      <c r="A26" s="52" t="s">
        <v>31</v>
      </c>
      <c r="C26" t="s">
        <v>31</v>
      </c>
      <c r="D26" t="s">
        <v>31</v>
      </c>
      <c r="E26" t="s">
        <v>31</v>
      </c>
      <c r="F26" s="189"/>
      <c r="G26" s="61"/>
      <c r="K26" s="46"/>
      <c r="L26" s="13" t="s">
        <v>25</v>
      </c>
      <c r="M26" s="13" t="s">
        <v>97</v>
      </c>
      <c r="N26" t="s">
        <v>29</v>
      </c>
      <c r="O26" s="47" t="str">
        <f t="shared" si="0"/>
        <v>男中学1年Ｓ(100m･200m･400m)</v>
      </c>
      <c r="P26" s="47" t="s">
        <v>99</v>
      </c>
      <c r="Q26" s="13" t="s">
        <v>7</v>
      </c>
      <c r="R26" s="13" t="s">
        <v>10</v>
      </c>
      <c r="S26" s="48" t="s">
        <v>13</v>
      </c>
      <c r="T26" s="46">
        <v>5300</v>
      </c>
      <c r="U26" s="13">
        <v>10000</v>
      </c>
      <c r="V26" s="124">
        <f t="shared" si="1"/>
        <v>15300</v>
      </c>
      <c r="W26" s="13">
        <v>10300</v>
      </c>
      <c r="X26" s="111">
        <v>15301</v>
      </c>
      <c r="Y26" s="111">
        <v>15302</v>
      </c>
      <c r="Z26" s="111">
        <v>15303</v>
      </c>
      <c r="AA26" s="113">
        <v>15001</v>
      </c>
      <c r="AB26" s="113">
        <v>15002</v>
      </c>
      <c r="AC26" s="113">
        <v>15003</v>
      </c>
      <c r="AD26" s="13">
        <v>16001</v>
      </c>
      <c r="AE26" s="13">
        <v>16002</v>
      </c>
      <c r="AF26" s="13">
        <v>16003</v>
      </c>
    </row>
    <row r="27" spans="1:32" x14ac:dyDescent="0.4">
      <c r="A27" s="52" t="s">
        <v>85</v>
      </c>
      <c r="C27" t="s">
        <v>85</v>
      </c>
      <c r="D27" t="s">
        <v>86</v>
      </c>
      <c r="E27" t="s">
        <v>86</v>
      </c>
      <c r="F27" s="189"/>
      <c r="G27" s="61"/>
      <c r="K27" s="46"/>
      <c r="L27" s="13" t="s">
        <v>25</v>
      </c>
      <c r="M27" s="13" t="s">
        <v>97</v>
      </c>
      <c r="N27" t="s">
        <v>30</v>
      </c>
      <c r="O27" s="47" t="str">
        <f t="shared" si="0"/>
        <v>男中学1年長(100m･800m･1500m)</v>
      </c>
      <c r="P27" s="47" t="s">
        <v>100</v>
      </c>
      <c r="Q27" s="13" t="s">
        <v>7</v>
      </c>
      <c r="R27" s="13" t="s">
        <v>14</v>
      </c>
      <c r="S27" s="48" t="s">
        <v>15</v>
      </c>
      <c r="T27" s="46">
        <v>5400</v>
      </c>
      <c r="U27" s="13">
        <v>10000</v>
      </c>
      <c r="V27" s="124">
        <f t="shared" si="1"/>
        <v>15400</v>
      </c>
      <c r="W27" s="13">
        <v>10400</v>
      </c>
      <c r="X27" s="111">
        <v>15401</v>
      </c>
      <c r="Y27" s="111">
        <v>15404</v>
      </c>
      <c r="Z27" s="111">
        <v>15405</v>
      </c>
      <c r="AA27" s="113">
        <v>15001</v>
      </c>
      <c r="AB27" s="113">
        <v>15004</v>
      </c>
      <c r="AC27" s="113">
        <v>15005</v>
      </c>
      <c r="AD27" s="13">
        <v>16001</v>
      </c>
      <c r="AE27" s="13">
        <v>16004</v>
      </c>
      <c r="AF27" s="13">
        <v>16005</v>
      </c>
    </row>
    <row r="28" spans="1:32" ht="19.5" thickBot="1" x14ac:dyDescent="0.45">
      <c r="A28" s="22"/>
      <c r="B28" s="53"/>
      <c r="C28" s="53"/>
      <c r="D28" s="24"/>
      <c r="E28" s="24"/>
      <c r="F28" s="24"/>
      <c r="G28" s="62"/>
      <c r="K28" s="46"/>
      <c r="L28" s="13" t="s">
        <v>25</v>
      </c>
      <c r="M28" s="13" t="s">
        <v>97</v>
      </c>
      <c r="N28" t="s">
        <v>31</v>
      </c>
      <c r="O28" s="47" t="str">
        <f t="shared" si="0"/>
        <v>男中学1年跳(走高跳･走幅跳･三段跳)</v>
      </c>
      <c r="P28" s="47" t="s">
        <v>101</v>
      </c>
      <c r="Q28" s="13" t="s">
        <v>11</v>
      </c>
      <c r="R28" s="13" t="s">
        <v>8</v>
      </c>
      <c r="S28" s="48" t="s">
        <v>16</v>
      </c>
      <c r="T28" s="46">
        <v>5500</v>
      </c>
      <c r="U28" s="13">
        <v>10000</v>
      </c>
      <c r="V28" s="124">
        <f t="shared" si="1"/>
        <v>15500</v>
      </c>
      <c r="W28" s="13">
        <v>10500</v>
      </c>
      <c r="X28" s="111">
        <v>15507</v>
      </c>
      <c r="Y28" s="111">
        <v>15508</v>
      </c>
      <c r="Z28" s="111">
        <v>15509</v>
      </c>
      <c r="AA28" s="113">
        <v>15007</v>
      </c>
      <c r="AB28" s="113">
        <v>15008</v>
      </c>
      <c r="AC28" s="113">
        <v>15009</v>
      </c>
      <c r="AD28" s="13">
        <v>16007</v>
      </c>
      <c r="AE28" s="13">
        <v>16008</v>
      </c>
      <c r="AF28" s="13">
        <v>16009</v>
      </c>
    </row>
    <row r="29" spans="1:32" x14ac:dyDescent="0.4">
      <c r="K29" s="46"/>
      <c r="L29" s="13" t="s">
        <v>25</v>
      </c>
      <c r="M29" s="13" t="s">
        <v>97</v>
      </c>
      <c r="N29" t="s">
        <v>32</v>
      </c>
      <c r="O29" s="47" t="str">
        <f t="shared" si="0"/>
        <v>男中学1年投(砲丸･円盤･やり(ｼﾞｬﾍﾞ))</v>
      </c>
      <c r="P29" s="47" t="s">
        <v>305</v>
      </c>
      <c r="Q29" s="13" t="s">
        <v>17</v>
      </c>
      <c r="R29" s="13" t="s">
        <v>18</v>
      </c>
      <c r="S29" s="49" t="s">
        <v>35</v>
      </c>
      <c r="T29" s="46">
        <v>5600</v>
      </c>
      <c r="U29" s="13">
        <v>10000</v>
      </c>
      <c r="V29" s="124">
        <f t="shared" si="1"/>
        <v>15600</v>
      </c>
      <c r="W29" s="13">
        <v>10600</v>
      </c>
      <c r="X29" s="111">
        <v>15610</v>
      </c>
      <c r="Y29" s="111">
        <v>15611</v>
      </c>
      <c r="Z29" s="111">
        <v>15613</v>
      </c>
      <c r="AA29" s="113">
        <v>15010</v>
      </c>
      <c r="AB29" s="113">
        <v>15011</v>
      </c>
      <c r="AC29" s="113">
        <v>15013</v>
      </c>
      <c r="AD29" s="13">
        <v>16010</v>
      </c>
      <c r="AE29" s="13">
        <v>16011</v>
      </c>
      <c r="AF29" s="13">
        <v>16013</v>
      </c>
    </row>
    <row r="30" spans="1:32" x14ac:dyDescent="0.4">
      <c r="K30" s="46"/>
      <c r="L30" s="13" t="s">
        <v>25</v>
      </c>
      <c r="M30" s="13" t="s">
        <v>106</v>
      </c>
      <c r="N30" t="s">
        <v>26</v>
      </c>
      <c r="O30" s="47" t="str">
        <f t="shared" si="0"/>
        <v>男小学5･6年Ｇ(100m･走幅跳･ハードル)</v>
      </c>
      <c r="P30" s="47" t="s">
        <v>107</v>
      </c>
      <c r="Q30" s="13" t="s">
        <v>7</v>
      </c>
      <c r="R30" s="13" t="s">
        <v>8</v>
      </c>
      <c r="S30" s="48" t="s">
        <v>33</v>
      </c>
      <c r="T30" s="46">
        <v>7100</v>
      </c>
      <c r="U30" s="13">
        <v>10000</v>
      </c>
      <c r="V30" s="124">
        <f t="shared" si="1"/>
        <v>17100</v>
      </c>
      <c r="W30" s="13">
        <v>19100</v>
      </c>
      <c r="X30" s="111">
        <v>17101</v>
      </c>
      <c r="Y30" s="111">
        <v>17108</v>
      </c>
      <c r="Z30" s="111">
        <v>17106</v>
      </c>
      <c r="AA30" s="113">
        <v>17001</v>
      </c>
      <c r="AB30" s="113">
        <v>17008</v>
      </c>
      <c r="AC30" s="113">
        <v>17006</v>
      </c>
      <c r="AD30" s="13">
        <v>19001</v>
      </c>
      <c r="AE30" s="13">
        <v>19008</v>
      </c>
      <c r="AF30" s="13">
        <v>19006</v>
      </c>
    </row>
    <row r="31" spans="1:32" x14ac:dyDescent="0.4">
      <c r="K31" s="46"/>
      <c r="L31" s="13" t="s">
        <v>25</v>
      </c>
      <c r="M31" s="13" t="s">
        <v>109</v>
      </c>
      <c r="N31" t="s">
        <v>263</v>
      </c>
      <c r="O31" s="47" t="str">
        <f t="shared" si="0"/>
        <v>男小学4年以下小４以下バイアスロン(100･幅)</v>
      </c>
      <c r="P31" s="47" t="s">
        <v>310</v>
      </c>
      <c r="Q31" s="13" t="s">
        <v>7</v>
      </c>
      <c r="R31" s="13" t="s">
        <v>8</v>
      </c>
      <c r="S31" s="51" t="s">
        <v>236</v>
      </c>
      <c r="T31" s="46">
        <v>8100</v>
      </c>
      <c r="U31" s="13">
        <v>10000</v>
      </c>
      <c r="V31" s="124">
        <f t="shared" si="1"/>
        <v>18100</v>
      </c>
      <c r="W31" s="13">
        <v>19100</v>
      </c>
      <c r="X31" s="111">
        <v>18101</v>
      </c>
      <c r="Y31" s="111">
        <v>18108</v>
      </c>
      <c r="AA31" s="113">
        <v>18001</v>
      </c>
      <c r="AB31" s="113">
        <v>18008</v>
      </c>
      <c r="AD31" s="13">
        <v>19001</v>
      </c>
      <c r="AE31" s="13">
        <v>19008</v>
      </c>
    </row>
    <row r="32" spans="1:32" x14ac:dyDescent="0.4">
      <c r="A32" s="86" t="s">
        <v>160</v>
      </c>
      <c r="B32" s="86" t="s">
        <v>159</v>
      </c>
      <c r="C32" s="86" t="s">
        <v>160</v>
      </c>
      <c r="E32" s="88" t="s">
        <v>43</v>
      </c>
      <c r="F32" s="88" t="s">
        <v>160</v>
      </c>
      <c r="K32" s="46"/>
      <c r="L32" s="13" t="s">
        <v>27</v>
      </c>
      <c r="M32" s="13" t="s">
        <v>21</v>
      </c>
      <c r="N32" t="s">
        <v>26</v>
      </c>
      <c r="O32" s="47" t="str">
        <f t="shared" si="0"/>
        <v>女一般Ｇ(100m･走幅跳･ハードル)</v>
      </c>
      <c r="P32" s="47" t="s">
        <v>337</v>
      </c>
      <c r="Q32" s="13" t="s">
        <v>7</v>
      </c>
      <c r="R32" s="13" t="s">
        <v>8</v>
      </c>
      <c r="S32" s="50" t="s">
        <v>38</v>
      </c>
      <c r="T32" s="46">
        <v>1100</v>
      </c>
      <c r="U32" s="13">
        <v>20000</v>
      </c>
      <c r="V32" s="124">
        <f t="shared" si="1"/>
        <v>21100</v>
      </c>
      <c r="W32" s="13">
        <v>20100</v>
      </c>
      <c r="X32" s="111">
        <v>21101</v>
      </c>
      <c r="Y32" s="111">
        <v>21108</v>
      </c>
      <c r="Z32" s="111">
        <v>21106</v>
      </c>
      <c r="AA32" s="113">
        <v>21001</v>
      </c>
      <c r="AB32" s="113">
        <v>21008</v>
      </c>
      <c r="AC32" s="113">
        <v>21006</v>
      </c>
      <c r="AD32" s="13">
        <v>23001</v>
      </c>
      <c r="AE32" s="13">
        <v>23008</v>
      </c>
      <c r="AF32" s="13">
        <v>23006</v>
      </c>
    </row>
    <row r="33" spans="1:32" x14ac:dyDescent="0.4">
      <c r="A33" s="165">
        <v>1</v>
      </c>
      <c r="B33" s="87" t="s">
        <v>161</v>
      </c>
      <c r="C33" s="87">
        <v>1</v>
      </c>
      <c r="E33" s="87" t="s">
        <v>209</v>
      </c>
      <c r="F33" s="87"/>
      <c r="K33" s="46"/>
      <c r="L33" s="13" t="s">
        <v>27</v>
      </c>
      <c r="M33" s="13" t="s">
        <v>21</v>
      </c>
      <c r="N33" t="s">
        <v>29</v>
      </c>
      <c r="O33" s="47" t="str">
        <f t="shared" si="0"/>
        <v>女一般Ｓ(100m･200m･400m)</v>
      </c>
      <c r="P33" s="47" t="s">
        <v>75</v>
      </c>
      <c r="Q33" s="13" t="s">
        <v>7</v>
      </c>
      <c r="R33" s="13" t="s">
        <v>10</v>
      </c>
      <c r="S33" s="48" t="s">
        <v>13</v>
      </c>
      <c r="T33" s="46">
        <v>1300</v>
      </c>
      <c r="U33" s="13">
        <v>20000</v>
      </c>
      <c r="V33" s="124">
        <f t="shared" si="1"/>
        <v>21300</v>
      </c>
      <c r="W33" s="13">
        <v>20300</v>
      </c>
      <c r="X33" s="111">
        <v>21301</v>
      </c>
      <c r="Y33" s="111">
        <v>21302</v>
      </c>
      <c r="Z33" s="111">
        <v>21303</v>
      </c>
      <c r="AA33" s="113">
        <v>21001</v>
      </c>
      <c r="AB33" s="113">
        <v>21002</v>
      </c>
      <c r="AC33" s="113">
        <v>21003</v>
      </c>
      <c r="AD33" s="13">
        <v>23001</v>
      </c>
      <c r="AE33" s="13">
        <v>23002</v>
      </c>
      <c r="AF33" s="13">
        <v>23003</v>
      </c>
    </row>
    <row r="34" spans="1:32" x14ac:dyDescent="0.4">
      <c r="A34" s="165">
        <v>2</v>
      </c>
      <c r="B34" s="87" t="s">
        <v>162</v>
      </c>
      <c r="C34" s="87">
        <v>2</v>
      </c>
      <c r="E34" s="87" t="s">
        <v>210</v>
      </c>
      <c r="F34" s="87"/>
      <c r="K34" s="46"/>
      <c r="L34" s="13" t="s">
        <v>27</v>
      </c>
      <c r="M34" s="13" t="s">
        <v>21</v>
      </c>
      <c r="N34" t="s">
        <v>30</v>
      </c>
      <c r="O34" s="47" t="str">
        <f t="shared" si="0"/>
        <v>女一般長(100m･800m･1500m)</v>
      </c>
      <c r="P34" s="47" t="s">
        <v>76</v>
      </c>
      <c r="Q34" s="13" t="s">
        <v>7</v>
      </c>
      <c r="R34" s="13" t="s">
        <v>14</v>
      </c>
      <c r="S34" s="48" t="s">
        <v>15</v>
      </c>
      <c r="T34" s="46">
        <v>1400</v>
      </c>
      <c r="U34" s="13">
        <v>20000</v>
      </c>
      <c r="V34" s="124">
        <f t="shared" si="1"/>
        <v>21400</v>
      </c>
      <c r="W34" s="13">
        <v>20400</v>
      </c>
      <c r="X34" s="111">
        <v>21401</v>
      </c>
      <c r="Y34" s="111">
        <v>21404</v>
      </c>
      <c r="Z34" s="111">
        <v>21405</v>
      </c>
      <c r="AA34" s="113">
        <v>21001</v>
      </c>
      <c r="AB34" s="113">
        <v>21004</v>
      </c>
      <c r="AC34" s="113">
        <v>21005</v>
      </c>
      <c r="AD34" s="13">
        <v>23001</v>
      </c>
      <c r="AE34" s="13">
        <v>23004</v>
      </c>
      <c r="AF34" s="13">
        <v>23005</v>
      </c>
    </row>
    <row r="35" spans="1:32" x14ac:dyDescent="0.4">
      <c r="A35" s="165">
        <v>3</v>
      </c>
      <c r="B35" s="87" t="s">
        <v>163</v>
      </c>
      <c r="C35" s="87">
        <v>3</v>
      </c>
      <c r="E35" s="87" t="s">
        <v>211</v>
      </c>
      <c r="F35" s="87"/>
      <c r="K35" s="46"/>
      <c r="L35" s="13" t="s">
        <v>27</v>
      </c>
      <c r="M35" s="13" t="s">
        <v>21</v>
      </c>
      <c r="N35" t="s">
        <v>31</v>
      </c>
      <c r="O35" s="47" t="str">
        <f t="shared" si="0"/>
        <v>女一般跳(走高跳･走幅跳･三段跳)</v>
      </c>
      <c r="P35" s="47" t="s">
        <v>77</v>
      </c>
      <c r="Q35" s="13" t="s">
        <v>11</v>
      </c>
      <c r="R35" s="13" t="s">
        <v>8</v>
      </c>
      <c r="S35" s="48" t="s">
        <v>16</v>
      </c>
      <c r="T35" s="46">
        <v>1500</v>
      </c>
      <c r="U35" s="13">
        <v>20000</v>
      </c>
      <c r="V35" s="124">
        <f t="shared" si="1"/>
        <v>21500</v>
      </c>
      <c r="W35" s="13">
        <v>20500</v>
      </c>
      <c r="X35" s="111">
        <v>21507</v>
      </c>
      <c r="Y35" s="111">
        <v>21508</v>
      </c>
      <c r="Z35" s="111">
        <v>21509</v>
      </c>
      <c r="AA35" s="113">
        <v>21007</v>
      </c>
      <c r="AB35" s="113">
        <v>21008</v>
      </c>
      <c r="AC35" s="113">
        <v>21009</v>
      </c>
      <c r="AD35" s="13">
        <v>23007</v>
      </c>
      <c r="AE35" s="13">
        <v>23008</v>
      </c>
      <c r="AF35" s="13">
        <v>23009</v>
      </c>
    </row>
    <row r="36" spans="1:32" x14ac:dyDescent="0.4">
      <c r="A36" s="165">
        <v>4</v>
      </c>
      <c r="B36" s="87" t="s">
        <v>164</v>
      </c>
      <c r="C36" s="87">
        <v>4</v>
      </c>
      <c r="E36" s="87" t="s">
        <v>335</v>
      </c>
      <c r="F36" s="87"/>
      <c r="K36" s="46"/>
      <c r="L36" s="13" t="s">
        <v>27</v>
      </c>
      <c r="M36" s="13" t="s">
        <v>21</v>
      </c>
      <c r="N36" t="s">
        <v>32</v>
      </c>
      <c r="O36" s="47" t="str">
        <f t="shared" si="0"/>
        <v>女一般投(砲丸･円盤･やり(ｼﾞｬﾍﾞ))</v>
      </c>
      <c r="P36" s="47" t="s">
        <v>306</v>
      </c>
      <c r="Q36" s="13" t="s">
        <v>17</v>
      </c>
      <c r="R36" s="13" t="s">
        <v>18</v>
      </c>
      <c r="S36" s="49" t="s">
        <v>12</v>
      </c>
      <c r="T36" s="46">
        <v>1600</v>
      </c>
      <c r="U36" s="13">
        <v>20000</v>
      </c>
      <c r="V36" s="124">
        <f t="shared" si="1"/>
        <v>21600</v>
      </c>
      <c r="W36" s="13">
        <v>20600</v>
      </c>
      <c r="X36" s="111">
        <v>21610</v>
      </c>
      <c r="Y36" s="111">
        <v>21611</v>
      </c>
      <c r="Z36" s="111">
        <v>21612</v>
      </c>
      <c r="AA36" s="113">
        <v>21010</v>
      </c>
      <c r="AB36" s="113">
        <v>21011</v>
      </c>
      <c r="AC36" s="113">
        <v>21012</v>
      </c>
      <c r="AD36" s="13">
        <v>23010</v>
      </c>
      <c r="AE36" s="13">
        <v>23011</v>
      </c>
      <c r="AF36" s="13">
        <v>23012</v>
      </c>
    </row>
    <row r="37" spans="1:32" x14ac:dyDescent="0.4">
      <c r="A37" s="165">
        <v>5</v>
      </c>
      <c r="B37" s="87" t="s">
        <v>165</v>
      </c>
      <c r="C37" s="87">
        <v>5</v>
      </c>
      <c r="E37" s="87" t="s">
        <v>336</v>
      </c>
      <c r="F37" s="87"/>
      <c r="K37" s="46"/>
      <c r="L37" s="13" t="s">
        <v>27</v>
      </c>
      <c r="M37" s="13" t="s">
        <v>20</v>
      </c>
      <c r="N37" t="s">
        <v>26</v>
      </c>
      <c r="O37" s="47" t="str">
        <f t="shared" si="0"/>
        <v>女高校Ｇ(100m･走幅跳･ハードル)</v>
      </c>
      <c r="P37" s="47" t="s">
        <v>71</v>
      </c>
      <c r="Q37" s="13" t="s">
        <v>7</v>
      </c>
      <c r="R37" s="13" t="s">
        <v>8</v>
      </c>
      <c r="S37" s="50" t="s">
        <v>38</v>
      </c>
      <c r="T37" s="46">
        <v>2100</v>
      </c>
      <c r="U37" s="13">
        <v>20000</v>
      </c>
      <c r="V37" s="124">
        <f t="shared" si="1"/>
        <v>22100</v>
      </c>
      <c r="W37" s="13">
        <v>20100</v>
      </c>
      <c r="X37" s="111">
        <v>22101</v>
      </c>
      <c r="Y37" s="111">
        <v>22108</v>
      </c>
      <c r="Z37" s="111">
        <v>22106</v>
      </c>
      <c r="AA37" s="113">
        <v>22001</v>
      </c>
      <c r="AB37" s="113">
        <v>22008</v>
      </c>
      <c r="AC37" s="113">
        <v>22006</v>
      </c>
      <c r="AD37" s="13">
        <v>23001</v>
      </c>
      <c r="AE37" s="13">
        <v>23008</v>
      </c>
      <c r="AF37" s="13">
        <v>23006</v>
      </c>
    </row>
    <row r="38" spans="1:32" x14ac:dyDescent="0.4">
      <c r="A38" s="165">
        <v>6</v>
      </c>
      <c r="B38" s="87" t="s">
        <v>166</v>
      </c>
      <c r="C38" s="87">
        <v>6</v>
      </c>
      <c r="K38" s="46"/>
      <c r="L38" s="13" t="s">
        <v>27</v>
      </c>
      <c r="M38" s="13" t="s">
        <v>20</v>
      </c>
      <c r="N38" t="s">
        <v>29</v>
      </c>
      <c r="O38" s="47" t="str">
        <f t="shared" si="0"/>
        <v>女高校Ｓ(100m･200m･400m)</v>
      </c>
      <c r="P38" s="47" t="s">
        <v>72</v>
      </c>
      <c r="Q38" s="13" t="s">
        <v>7</v>
      </c>
      <c r="R38" s="13" t="s">
        <v>10</v>
      </c>
      <c r="S38" s="48" t="s">
        <v>13</v>
      </c>
      <c r="T38" s="46">
        <v>2300</v>
      </c>
      <c r="U38" s="13">
        <v>20000</v>
      </c>
      <c r="V38" s="124">
        <f t="shared" si="1"/>
        <v>22300</v>
      </c>
      <c r="W38" s="13">
        <v>20300</v>
      </c>
      <c r="X38" s="111">
        <v>22301</v>
      </c>
      <c r="Y38" s="111">
        <v>22302</v>
      </c>
      <c r="Z38" s="111">
        <v>22303</v>
      </c>
      <c r="AA38" s="113">
        <v>22001</v>
      </c>
      <c r="AB38" s="113">
        <v>22002</v>
      </c>
      <c r="AC38" s="113">
        <v>22003</v>
      </c>
      <c r="AD38" s="13">
        <v>23001</v>
      </c>
      <c r="AE38" s="13">
        <v>23002</v>
      </c>
      <c r="AF38" s="13">
        <v>23003</v>
      </c>
    </row>
    <row r="39" spans="1:32" x14ac:dyDescent="0.4">
      <c r="A39" s="165">
        <v>7</v>
      </c>
      <c r="B39" s="87" t="s">
        <v>167</v>
      </c>
      <c r="C39" s="87">
        <v>7</v>
      </c>
      <c r="K39" s="46"/>
      <c r="L39" s="13" t="s">
        <v>27</v>
      </c>
      <c r="M39" s="13" t="s">
        <v>20</v>
      </c>
      <c r="N39" t="s">
        <v>30</v>
      </c>
      <c r="O39" s="47" t="str">
        <f t="shared" si="0"/>
        <v>女高校長(100m･800m･1500m)</v>
      </c>
      <c r="P39" s="47" t="s">
        <v>73</v>
      </c>
      <c r="Q39" s="13" t="s">
        <v>7</v>
      </c>
      <c r="R39" s="13" t="s">
        <v>14</v>
      </c>
      <c r="S39" s="48" t="s">
        <v>15</v>
      </c>
      <c r="T39" s="46">
        <v>2400</v>
      </c>
      <c r="U39" s="13">
        <v>20000</v>
      </c>
      <c r="V39" s="124">
        <f t="shared" si="1"/>
        <v>22400</v>
      </c>
      <c r="W39" s="13">
        <v>20400</v>
      </c>
      <c r="X39" s="111">
        <v>22401</v>
      </c>
      <c r="Y39" s="111">
        <v>22404</v>
      </c>
      <c r="Z39" s="111">
        <v>22405</v>
      </c>
      <c r="AA39" s="113">
        <v>22001</v>
      </c>
      <c r="AB39" s="113">
        <v>22004</v>
      </c>
      <c r="AC39" s="113">
        <v>22005</v>
      </c>
      <c r="AD39" s="13">
        <v>23001</v>
      </c>
      <c r="AE39" s="13">
        <v>23004</v>
      </c>
      <c r="AF39" s="13">
        <v>23005</v>
      </c>
    </row>
    <row r="40" spans="1:32" x14ac:dyDescent="0.4">
      <c r="A40" s="165">
        <v>8</v>
      </c>
      <c r="B40" s="87" t="s">
        <v>168</v>
      </c>
      <c r="C40" s="87">
        <v>8</v>
      </c>
      <c r="K40" s="46"/>
      <c r="L40" s="13" t="s">
        <v>27</v>
      </c>
      <c r="M40" s="13" t="s">
        <v>20</v>
      </c>
      <c r="N40" t="s">
        <v>31</v>
      </c>
      <c r="O40" s="47" t="str">
        <f t="shared" si="0"/>
        <v>女高校跳(走高跳･走幅跳･三段跳)</v>
      </c>
      <c r="P40" s="47" t="s">
        <v>74</v>
      </c>
      <c r="Q40" s="13" t="s">
        <v>11</v>
      </c>
      <c r="R40" s="13" t="s">
        <v>8</v>
      </c>
      <c r="S40" s="48" t="s">
        <v>16</v>
      </c>
      <c r="T40" s="46">
        <v>2500</v>
      </c>
      <c r="U40" s="13">
        <v>20000</v>
      </c>
      <c r="V40" s="124">
        <f t="shared" si="1"/>
        <v>22500</v>
      </c>
      <c r="W40" s="13">
        <v>20500</v>
      </c>
      <c r="X40" s="111">
        <v>22507</v>
      </c>
      <c r="Y40" s="111">
        <v>22508</v>
      </c>
      <c r="Z40" s="111">
        <v>22509</v>
      </c>
      <c r="AA40" s="113">
        <v>22007</v>
      </c>
      <c r="AB40" s="113">
        <v>22008</v>
      </c>
      <c r="AC40" s="113">
        <v>22009</v>
      </c>
      <c r="AD40" s="13">
        <v>23007</v>
      </c>
      <c r="AE40" s="13">
        <v>23008</v>
      </c>
      <c r="AF40" s="13">
        <v>23009</v>
      </c>
    </row>
    <row r="41" spans="1:32" x14ac:dyDescent="0.4">
      <c r="A41" s="165">
        <v>9</v>
      </c>
      <c r="B41" s="87" t="s">
        <v>169</v>
      </c>
      <c r="C41" s="87">
        <v>9</v>
      </c>
      <c r="K41" s="46"/>
      <c r="L41" s="13" t="s">
        <v>27</v>
      </c>
      <c r="M41" s="13" t="s">
        <v>20</v>
      </c>
      <c r="N41" t="s">
        <v>32</v>
      </c>
      <c r="O41" s="47" t="str">
        <f t="shared" si="0"/>
        <v>女高校投(砲丸･円盤･やり(ｼﾞｬﾍﾞ))</v>
      </c>
      <c r="P41" s="47" t="s">
        <v>307</v>
      </c>
      <c r="Q41" s="13" t="s">
        <v>17</v>
      </c>
      <c r="R41" s="13" t="s">
        <v>18</v>
      </c>
      <c r="S41" s="49" t="s">
        <v>12</v>
      </c>
      <c r="T41" s="46">
        <v>2600</v>
      </c>
      <c r="U41" s="13">
        <v>20000</v>
      </c>
      <c r="V41" s="124">
        <f t="shared" si="1"/>
        <v>22600</v>
      </c>
      <c r="W41" s="13">
        <v>20600</v>
      </c>
      <c r="X41" s="111">
        <v>22610</v>
      </c>
      <c r="Y41" s="111">
        <v>22611</v>
      </c>
      <c r="Z41" s="111">
        <v>22612</v>
      </c>
      <c r="AA41" s="113">
        <v>22010</v>
      </c>
      <c r="AB41" s="113">
        <v>22011</v>
      </c>
      <c r="AC41" s="113">
        <v>22012</v>
      </c>
      <c r="AD41" s="13">
        <v>23010</v>
      </c>
      <c r="AE41" s="13">
        <v>23011</v>
      </c>
      <c r="AF41" s="13">
        <v>23012</v>
      </c>
    </row>
    <row r="42" spans="1:32" x14ac:dyDescent="0.4">
      <c r="A42" s="165">
        <v>10</v>
      </c>
      <c r="B42" s="87" t="s">
        <v>170</v>
      </c>
      <c r="C42" s="87">
        <v>10</v>
      </c>
      <c r="K42" s="46"/>
      <c r="L42" s="13" t="s">
        <v>27</v>
      </c>
      <c r="M42" s="13" t="s">
        <v>87</v>
      </c>
      <c r="N42" t="s">
        <v>26</v>
      </c>
      <c r="O42" s="47" t="str">
        <f t="shared" si="0"/>
        <v>女中学2･3年Ｇ(100m･走幅跳･ハードル)</v>
      </c>
      <c r="P42" s="47" t="s">
        <v>93</v>
      </c>
      <c r="Q42" s="13" t="s">
        <v>7</v>
      </c>
      <c r="R42" s="13" t="s">
        <v>8</v>
      </c>
      <c r="S42" s="48" t="s">
        <v>37</v>
      </c>
      <c r="T42" s="46">
        <v>4100</v>
      </c>
      <c r="U42" s="13">
        <v>20000</v>
      </c>
      <c r="V42" s="124">
        <f t="shared" si="1"/>
        <v>24100</v>
      </c>
      <c r="W42" s="13">
        <v>20100</v>
      </c>
      <c r="X42" s="111">
        <v>24101</v>
      </c>
      <c r="Y42" s="111">
        <v>24108</v>
      </c>
      <c r="Z42" s="111">
        <v>24106</v>
      </c>
      <c r="AA42" s="113">
        <v>24001</v>
      </c>
      <c r="AB42" s="113">
        <v>24008</v>
      </c>
      <c r="AC42" s="113">
        <v>24006</v>
      </c>
      <c r="AD42" s="13">
        <v>26001</v>
      </c>
      <c r="AE42" s="13">
        <v>26008</v>
      </c>
      <c r="AF42" s="13">
        <v>26006</v>
      </c>
    </row>
    <row r="43" spans="1:32" x14ac:dyDescent="0.4">
      <c r="A43" s="165">
        <v>11</v>
      </c>
      <c r="B43" s="87" t="s">
        <v>171</v>
      </c>
      <c r="C43" s="87">
        <v>11</v>
      </c>
      <c r="K43" s="46"/>
      <c r="L43" s="13" t="s">
        <v>27</v>
      </c>
      <c r="M43" s="13" t="s">
        <v>87</v>
      </c>
      <c r="N43" t="s">
        <v>29</v>
      </c>
      <c r="O43" s="47" t="str">
        <f t="shared" si="0"/>
        <v>女中学2･3年Ｓ(100m･200m･400m)</v>
      </c>
      <c r="P43" s="47" t="s">
        <v>94</v>
      </c>
      <c r="Q43" s="13" t="s">
        <v>7</v>
      </c>
      <c r="R43" s="13" t="s">
        <v>10</v>
      </c>
      <c r="S43" s="48" t="s">
        <v>13</v>
      </c>
      <c r="T43" s="46">
        <v>4300</v>
      </c>
      <c r="U43" s="13">
        <v>20000</v>
      </c>
      <c r="V43" s="124">
        <f t="shared" si="1"/>
        <v>24300</v>
      </c>
      <c r="W43" s="13">
        <v>20300</v>
      </c>
      <c r="X43" s="111">
        <v>24301</v>
      </c>
      <c r="Y43" s="111">
        <v>24302</v>
      </c>
      <c r="Z43" s="111">
        <v>24303</v>
      </c>
      <c r="AA43" s="113">
        <v>24001</v>
      </c>
      <c r="AB43" s="113">
        <v>24002</v>
      </c>
      <c r="AC43" s="113">
        <v>24003</v>
      </c>
      <c r="AD43" s="13">
        <v>26001</v>
      </c>
      <c r="AE43" s="13">
        <v>26002</v>
      </c>
      <c r="AF43" s="13">
        <v>26003</v>
      </c>
    </row>
    <row r="44" spans="1:32" x14ac:dyDescent="0.4">
      <c r="A44" s="165">
        <v>12</v>
      </c>
      <c r="B44" s="87" t="s">
        <v>172</v>
      </c>
      <c r="C44" s="87">
        <v>12</v>
      </c>
      <c r="K44" s="46"/>
      <c r="L44" s="13" t="s">
        <v>27</v>
      </c>
      <c r="M44" s="13" t="s">
        <v>87</v>
      </c>
      <c r="N44" t="s">
        <v>30</v>
      </c>
      <c r="O44" s="47" t="str">
        <f t="shared" si="0"/>
        <v>女中学2･3年長(100m･800m･1500m)</v>
      </c>
      <c r="P44" s="47" t="s">
        <v>95</v>
      </c>
      <c r="Q44" s="13" t="s">
        <v>7</v>
      </c>
      <c r="R44" s="13" t="s">
        <v>14</v>
      </c>
      <c r="S44" s="48" t="s">
        <v>15</v>
      </c>
      <c r="T44" s="46">
        <v>4400</v>
      </c>
      <c r="U44" s="13">
        <v>20000</v>
      </c>
      <c r="V44" s="124">
        <f t="shared" si="1"/>
        <v>24400</v>
      </c>
      <c r="W44" s="13">
        <v>20400</v>
      </c>
      <c r="X44" s="111">
        <v>24401</v>
      </c>
      <c r="Y44" s="111">
        <v>24404</v>
      </c>
      <c r="Z44" s="111">
        <v>24405</v>
      </c>
      <c r="AA44" s="113">
        <v>24001</v>
      </c>
      <c r="AB44" s="113">
        <v>24004</v>
      </c>
      <c r="AC44" s="113">
        <v>24005</v>
      </c>
      <c r="AD44" s="13">
        <v>26001</v>
      </c>
      <c r="AE44" s="13">
        <v>26004</v>
      </c>
      <c r="AF44" s="13">
        <v>26005</v>
      </c>
    </row>
    <row r="45" spans="1:32" x14ac:dyDescent="0.4">
      <c r="A45" s="165">
        <v>13</v>
      </c>
      <c r="B45" s="87" t="s">
        <v>173</v>
      </c>
      <c r="C45" s="87">
        <v>13</v>
      </c>
      <c r="K45" s="46"/>
      <c r="L45" s="13" t="s">
        <v>27</v>
      </c>
      <c r="M45" s="13" t="s">
        <v>87</v>
      </c>
      <c r="N45" t="s">
        <v>31</v>
      </c>
      <c r="O45" s="47" t="str">
        <f t="shared" si="0"/>
        <v>女中学2･3年跳(走高跳･走幅跳･三段跳)</v>
      </c>
      <c r="P45" s="47" t="s">
        <v>96</v>
      </c>
      <c r="Q45" s="13" t="s">
        <v>11</v>
      </c>
      <c r="R45" s="13" t="s">
        <v>8</v>
      </c>
      <c r="S45" s="48" t="s">
        <v>16</v>
      </c>
      <c r="T45" s="46">
        <v>4500</v>
      </c>
      <c r="U45" s="13">
        <v>20000</v>
      </c>
      <c r="V45" s="124">
        <f t="shared" si="1"/>
        <v>24500</v>
      </c>
      <c r="W45" s="13">
        <v>20500</v>
      </c>
      <c r="X45" s="111">
        <v>24507</v>
      </c>
      <c r="Y45" s="111">
        <v>24508</v>
      </c>
      <c r="Z45" s="111">
        <v>24509</v>
      </c>
      <c r="AA45" s="113">
        <v>24007</v>
      </c>
      <c r="AB45" s="113">
        <v>24008</v>
      </c>
      <c r="AC45" s="113">
        <v>24009</v>
      </c>
      <c r="AD45" s="13">
        <v>26007</v>
      </c>
      <c r="AE45" s="13">
        <v>26008</v>
      </c>
      <c r="AF45" s="13">
        <v>26009</v>
      </c>
    </row>
    <row r="46" spans="1:32" x14ac:dyDescent="0.4">
      <c r="A46" s="165">
        <v>14</v>
      </c>
      <c r="B46" s="87" t="s">
        <v>174</v>
      </c>
      <c r="C46" s="87">
        <v>14</v>
      </c>
      <c r="K46" s="46"/>
      <c r="L46" s="13" t="s">
        <v>27</v>
      </c>
      <c r="M46" s="13" t="s">
        <v>87</v>
      </c>
      <c r="N46" t="s">
        <v>32</v>
      </c>
      <c r="O46" s="47" t="str">
        <f t="shared" si="0"/>
        <v>女中学2･3年投(砲丸･円盤･やり(ｼﾞｬﾍﾞ))</v>
      </c>
      <c r="P46" s="47" t="s">
        <v>308</v>
      </c>
      <c r="Q46" s="13" t="s">
        <v>17</v>
      </c>
      <c r="R46" s="13" t="s">
        <v>18</v>
      </c>
      <c r="S46" s="49" t="s">
        <v>35</v>
      </c>
      <c r="T46" s="46">
        <v>4600</v>
      </c>
      <c r="U46" s="13">
        <v>20000</v>
      </c>
      <c r="V46" s="124">
        <f t="shared" si="1"/>
        <v>24600</v>
      </c>
      <c r="W46" s="13">
        <v>20600</v>
      </c>
      <c r="X46" s="111">
        <v>24610</v>
      </c>
      <c r="Y46" s="111">
        <v>24611</v>
      </c>
      <c r="Z46" s="111">
        <v>24613</v>
      </c>
      <c r="AA46" s="113">
        <v>24010</v>
      </c>
      <c r="AB46" s="113">
        <v>24011</v>
      </c>
      <c r="AC46" s="113">
        <v>24013</v>
      </c>
      <c r="AD46" s="13">
        <v>26010</v>
      </c>
      <c r="AE46" s="13">
        <v>26011</v>
      </c>
      <c r="AF46" s="13">
        <v>26013</v>
      </c>
    </row>
    <row r="47" spans="1:32" x14ac:dyDescent="0.4">
      <c r="A47" s="165">
        <v>15</v>
      </c>
      <c r="B47" s="87" t="s">
        <v>175</v>
      </c>
      <c r="C47" s="87">
        <v>15</v>
      </c>
      <c r="K47" s="46"/>
      <c r="L47" s="13" t="s">
        <v>27</v>
      </c>
      <c r="M47" s="13" t="s">
        <v>97</v>
      </c>
      <c r="N47" t="s">
        <v>26</v>
      </c>
      <c r="O47" s="47" t="str">
        <f t="shared" si="0"/>
        <v>女中学1年Ｇ(100m･走幅跳･ハードル)</v>
      </c>
      <c r="P47" s="47" t="s">
        <v>102</v>
      </c>
      <c r="Q47" s="13" t="s">
        <v>7</v>
      </c>
      <c r="R47" s="13" t="s">
        <v>8</v>
      </c>
      <c r="S47" s="48" t="s">
        <v>37</v>
      </c>
      <c r="T47" s="46">
        <v>5100</v>
      </c>
      <c r="U47" s="13">
        <v>20000</v>
      </c>
      <c r="V47" s="124">
        <f t="shared" si="1"/>
        <v>25100</v>
      </c>
      <c r="W47" s="13">
        <v>20100</v>
      </c>
      <c r="X47" s="111">
        <v>25101</v>
      </c>
      <c r="Y47" s="111">
        <v>25108</v>
      </c>
      <c r="Z47" s="111">
        <v>25106</v>
      </c>
      <c r="AA47" s="113">
        <v>25001</v>
      </c>
      <c r="AB47" s="113">
        <v>25008</v>
      </c>
      <c r="AC47" s="113">
        <v>25006</v>
      </c>
      <c r="AD47" s="13">
        <v>26001</v>
      </c>
      <c r="AE47" s="13">
        <v>26008</v>
      </c>
      <c r="AF47" s="13">
        <v>26006</v>
      </c>
    </row>
    <row r="48" spans="1:32" x14ac:dyDescent="0.4">
      <c r="A48" s="165">
        <v>16</v>
      </c>
      <c r="B48" s="87" t="s">
        <v>176</v>
      </c>
      <c r="C48" s="87">
        <v>16</v>
      </c>
      <c r="K48" s="46"/>
      <c r="L48" s="13" t="s">
        <v>27</v>
      </c>
      <c r="M48" s="13" t="s">
        <v>97</v>
      </c>
      <c r="N48" t="s">
        <v>29</v>
      </c>
      <c r="O48" s="47" t="str">
        <f t="shared" si="0"/>
        <v>女中学1年Ｓ(100m･200m･400m)</v>
      </c>
      <c r="P48" s="47" t="s">
        <v>103</v>
      </c>
      <c r="Q48" s="13" t="s">
        <v>7</v>
      </c>
      <c r="R48" s="13" t="s">
        <v>10</v>
      </c>
      <c r="S48" s="48" t="s">
        <v>13</v>
      </c>
      <c r="T48" s="46">
        <v>5300</v>
      </c>
      <c r="U48" s="13">
        <v>20000</v>
      </c>
      <c r="V48" s="124">
        <f t="shared" si="1"/>
        <v>25300</v>
      </c>
      <c r="W48" s="13">
        <v>20300</v>
      </c>
      <c r="X48" s="111">
        <v>25301</v>
      </c>
      <c r="Y48" s="111">
        <v>25302</v>
      </c>
      <c r="Z48" s="111">
        <v>25303</v>
      </c>
      <c r="AA48" s="113">
        <v>25001</v>
      </c>
      <c r="AB48" s="113">
        <v>25002</v>
      </c>
      <c r="AC48" s="113">
        <v>25003</v>
      </c>
      <c r="AD48" s="13">
        <v>26001</v>
      </c>
      <c r="AE48" s="13">
        <v>26002</v>
      </c>
      <c r="AF48" s="13">
        <v>26003</v>
      </c>
    </row>
    <row r="49" spans="1:32" x14ac:dyDescent="0.4">
      <c r="A49" s="165">
        <v>17</v>
      </c>
      <c r="B49" s="87" t="s">
        <v>177</v>
      </c>
      <c r="C49" s="87">
        <v>17</v>
      </c>
      <c r="K49" s="46"/>
      <c r="L49" s="13" t="s">
        <v>27</v>
      </c>
      <c r="M49" s="13" t="s">
        <v>97</v>
      </c>
      <c r="N49" t="s">
        <v>30</v>
      </c>
      <c r="O49" s="47" t="str">
        <f t="shared" si="0"/>
        <v>女中学1年長(100m･800m･1500m)</v>
      </c>
      <c r="P49" s="47" t="s">
        <v>104</v>
      </c>
      <c r="Q49" s="13" t="s">
        <v>7</v>
      </c>
      <c r="R49" s="13" t="s">
        <v>14</v>
      </c>
      <c r="S49" s="48" t="s">
        <v>15</v>
      </c>
      <c r="T49" s="46">
        <v>5400</v>
      </c>
      <c r="U49" s="13">
        <v>20000</v>
      </c>
      <c r="V49" s="124">
        <f t="shared" si="1"/>
        <v>25400</v>
      </c>
      <c r="W49" s="13">
        <v>20400</v>
      </c>
      <c r="X49" s="111">
        <v>25401</v>
      </c>
      <c r="Y49" s="111">
        <v>25404</v>
      </c>
      <c r="Z49" s="111">
        <v>25405</v>
      </c>
      <c r="AA49" s="113">
        <v>25001</v>
      </c>
      <c r="AB49" s="113">
        <v>25004</v>
      </c>
      <c r="AC49" s="113">
        <v>25005</v>
      </c>
      <c r="AD49" s="13">
        <v>26001</v>
      </c>
      <c r="AE49" s="13">
        <v>26004</v>
      </c>
      <c r="AF49" s="13">
        <v>26005</v>
      </c>
    </row>
    <row r="50" spans="1:32" x14ac:dyDescent="0.4">
      <c r="A50" s="165">
        <v>18</v>
      </c>
      <c r="B50" s="87" t="s">
        <v>178</v>
      </c>
      <c r="C50" s="87">
        <v>18</v>
      </c>
      <c r="K50" s="46"/>
      <c r="L50" s="13" t="s">
        <v>27</v>
      </c>
      <c r="M50" s="13" t="s">
        <v>97</v>
      </c>
      <c r="N50" t="s">
        <v>31</v>
      </c>
      <c r="O50" s="47" t="str">
        <f t="shared" si="0"/>
        <v>女中学1年跳(走高跳･走幅跳･三段跳)</v>
      </c>
      <c r="P50" s="47" t="s">
        <v>105</v>
      </c>
      <c r="Q50" s="13" t="s">
        <v>11</v>
      </c>
      <c r="R50" s="13" t="s">
        <v>8</v>
      </c>
      <c r="S50" s="48" t="s">
        <v>16</v>
      </c>
      <c r="T50" s="46">
        <v>5500</v>
      </c>
      <c r="U50" s="13">
        <v>20000</v>
      </c>
      <c r="V50" s="124">
        <f t="shared" si="1"/>
        <v>25500</v>
      </c>
      <c r="W50" s="13">
        <v>20500</v>
      </c>
      <c r="X50" s="111">
        <v>25507</v>
      </c>
      <c r="Y50" s="111">
        <v>25508</v>
      </c>
      <c r="Z50" s="111">
        <v>25509</v>
      </c>
      <c r="AA50" s="113">
        <v>25007</v>
      </c>
      <c r="AB50" s="113">
        <v>25008</v>
      </c>
      <c r="AC50" s="113">
        <v>25009</v>
      </c>
      <c r="AD50" s="13">
        <v>26007</v>
      </c>
      <c r="AE50" s="13">
        <v>26008</v>
      </c>
      <c r="AF50" s="13">
        <v>26009</v>
      </c>
    </row>
    <row r="51" spans="1:32" x14ac:dyDescent="0.4">
      <c r="A51" s="165">
        <v>19</v>
      </c>
      <c r="B51" s="87" t="s">
        <v>179</v>
      </c>
      <c r="C51" s="87">
        <v>19</v>
      </c>
      <c r="K51" s="46"/>
      <c r="L51" s="13" t="s">
        <v>27</v>
      </c>
      <c r="M51" s="13" t="s">
        <v>97</v>
      </c>
      <c r="N51" t="s">
        <v>32</v>
      </c>
      <c r="O51" s="47" t="str">
        <f t="shared" si="0"/>
        <v>女中学1年投(砲丸･円盤･やり(ｼﾞｬﾍﾞ))</v>
      </c>
      <c r="P51" s="47" t="s">
        <v>309</v>
      </c>
      <c r="Q51" s="13" t="s">
        <v>17</v>
      </c>
      <c r="R51" s="13" t="s">
        <v>18</v>
      </c>
      <c r="S51" s="49" t="s">
        <v>35</v>
      </c>
      <c r="T51" s="46">
        <v>5600</v>
      </c>
      <c r="U51" s="13">
        <v>20000</v>
      </c>
      <c r="V51" s="124">
        <f t="shared" si="1"/>
        <v>25600</v>
      </c>
      <c r="W51" s="13">
        <v>20600</v>
      </c>
      <c r="X51" s="111">
        <v>25610</v>
      </c>
      <c r="Y51" s="111">
        <v>25611</v>
      </c>
      <c r="Z51" s="111">
        <v>25613</v>
      </c>
      <c r="AA51" s="113">
        <v>25010</v>
      </c>
      <c r="AB51" s="113">
        <v>25011</v>
      </c>
      <c r="AC51" s="113">
        <v>25013</v>
      </c>
      <c r="AD51" s="13">
        <v>26010</v>
      </c>
      <c r="AE51" s="13">
        <v>26011</v>
      </c>
      <c r="AF51" s="13">
        <v>26013</v>
      </c>
    </row>
    <row r="52" spans="1:32" x14ac:dyDescent="0.4">
      <c r="A52" s="165">
        <v>20</v>
      </c>
      <c r="B52" s="87" t="s">
        <v>180</v>
      </c>
      <c r="C52" s="87">
        <v>20</v>
      </c>
      <c r="K52" s="46"/>
      <c r="L52" s="13" t="s">
        <v>27</v>
      </c>
      <c r="M52" s="13" t="s">
        <v>106</v>
      </c>
      <c r="N52" t="s">
        <v>26</v>
      </c>
      <c r="O52" s="47" t="str">
        <f t="shared" si="0"/>
        <v>女小学5･6年Ｇ(100m･走幅跳･ハードル)</v>
      </c>
      <c r="P52" s="47" t="s">
        <v>108</v>
      </c>
      <c r="Q52" s="13" t="s">
        <v>7</v>
      </c>
      <c r="R52" s="13" t="s">
        <v>8</v>
      </c>
      <c r="S52" s="48" t="s">
        <v>33</v>
      </c>
      <c r="T52" s="46">
        <v>7100</v>
      </c>
      <c r="U52" s="13">
        <v>20000</v>
      </c>
      <c r="V52" s="124">
        <f t="shared" si="1"/>
        <v>27100</v>
      </c>
      <c r="W52" s="13">
        <v>29100</v>
      </c>
      <c r="X52" s="111">
        <v>27101</v>
      </c>
      <c r="Y52" s="111">
        <v>27108</v>
      </c>
      <c r="Z52" s="111">
        <v>27106</v>
      </c>
      <c r="AA52" s="113">
        <v>27001</v>
      </c>
      <c r="AB52" s="113">
        <v>27008</v>
      </c>
      <c r="AC52" s="113">
        <v>27006</v>
      </c>
      <c r="AD52" s="13">
        <v>29001</v>
      </c>
      <c r="AE52" s="13">
        <v>29008</v>
      </c>
      <c r="AF52" s="13">
        <v>29006</v>
      </c>
    </row>
    <row r="53" spans="1:32" x14ac:dyDescent="0.4">
      <c r="A53" s="165">
        <v>21</v>
      </c>
      <c r="B53" s="87" t="s">
        <v>181</v>
      </c>
      <c r="C53" s="87">
        <v>21</v>
      </c>
      <c r="K53" s="46"/>
      <c r="L53" s="13" t="s">
        <v>27</v>
      </c>
      <c r="M53" s="13" t="s">
        <v>109</v>
      </c>
      <c r="N53" t="s">
        <v>263</v>
      </c>
      <c r="O53" s="47" t="str">
        <f t="shared" ref="O53" si="2">L53&amp;M53&amp;N53</f>
        <v>女小学4年以下小４以下バイアスロン(100･幅)</v>
      </c>
      <c r="P53" s="47" t="s">
        <v>311</v>
      </c>
      <c r="Q53" s="13" t="s">
        <v>7</v>
      </c>
      <c r="R53" s="13" t="s">
        <v>8</v>
      </c>
      <c r="S53" s="51" t="s">
        <v>236</v>
      </c>
      <c r="T53" s="46">
        <v>8100</v>
      </c>
      <c r="U53" s="13">
        <v>20000</v>
      </c>
      <c r="V53" s="124">
        <f t="shared" si="1"/>
        <v>28100</v>
      </c>
      <c r="W53" s="13">
        <v>29100</v>
      </c>
      <c r="X53" s="111">
        <v>28101</v>
      </c>
      <c r="Y53" s="111">
        <v>28108</v>
      </c>
      <c r="AA53" s="113">
        <v>28001</v>
      </c>
      <c r="AB53" s="113">
        <v>28008</v>
      </c>
      <c r="AD53" s="13">
        <v>29001</v>
      </c>
      <c r="AE53" s="13">
        <v>29008</v>
      </c>
    </row>
    <row r="54" spans="1:32" x14ac:dyDescent="0.4">
      <c r="A54" s="165">
        <v>22</v>
      </c>
      <c r="B54" s="87" t="s">
        <v>182</v>
      </c>
      <c r="C54" s="87">
        <v>22</v>
      </c>
      <c r="K54" s="52"/>
      <c r="S54" s="51"/>
      <c r="T54" s="46"/>
    </row>
    <row r="55" spans="1:32" x14ac:dyDescent="0.4">
      <c r="A55" s="165">
        <v>23</v>
      </c>
      <c r="B55" s="87" t="s">
        <v>183</v>
      </c>
      <c r="C55" s="87">
        <v>23</v>
      </c>
      <c r="K55" s="52"/>
      <c r="S55" s="51"/>
      <c r="T55" s="46"/>
    </row>
    <row r="56" spans="1:32" x14ac:dyDescent="0.4">
      <c r="A56" s="165">
        <v>24</v>
      </c>
      <c r="B56" s="87" t="s">
        <v>184</v>
      </c>
      <c r="C56" s="87">
        <v>24</v>
      </c>
      <c r="K56" s="52"/>
      <c r="S56" s="51"/>
      <c r="T56" s="46"/>
    </row>
    <row r="57" spans="1:32" x14ac:dyDescent="0.4">
      <c r="A57" s="165">
        <v>25</v>
      </c>
      <c r="B57" s="87" t="s">
        <v>185</v>
      </c>
      <c r="C57" s="87">
        <v>25</v>
      </c>
      <c r="K57" s="52"/>
      <c r="S57" s="51"/>
      <c r="T57" s="46"/>
    </row>
    <row r="58" spans="1:32" x14ac:dyDescent="0.4">
      <c r="A58" s="165">
        <v>26</v>
      </c>
      <c r="B58" s="87" t="s">
        <v>186</v>
      </c>
      <c r="C58" s="87">
        <v>26</v>
      </c>
      <c r="K58" s="52"/>
      <c r="S58" s="51"/>
      <c r="T58" s="46"/>
    </row>
    <row r="59" spans="1:32" x14ac:dyDescent="0.4">
      <c r="A59" s="165">
        <v>27</v>
      </c>
      <c r="B59" s="87" t="s">
        <v>187</v>
      </c>
      <c r="C59" s="87">
        <v>27</v>
      </c>
      <c r="K59" s="52"/>
      <c r="S59" s="51"/>
      <c r="T59" s="46"/>
    </row>
    <row r="60" spans="1:32" x14ac:dyDescent="0.4">
      <c r="A60" s="165">
        <v>28</v>
      </c>
      <c r="B60" s="87" t="s">
        <v>188</v>
      </c>
      <c r="C60" s="87">
        <v>28</v>
      </c>
      <c r="K60" s="52"/>
      <c r="S60" s="51"/>
      <c r="T60" s="46"/>
    </row>
    <row r="61" spans="1:32" x14ac:dyDescent="0.4">
      <c r="A61" s="165">
        <v>29</v>
      </c>
      <c r="B61" s="87" t="s">
        <v>189</v>
      </c>
      <c r="C61" s="87">
        <v>29</v>
      </c>
      <c r="K61" s="52"/>
      <c r="S61" s="51"/>
      <c r="T61" s="46"/>
    </row>
    <row r="62" spans="1:32" x14ac:dyDescent="0.4">
      <c r="A62" s="165">
        <v>30</v>
      </c>
      <c r="B62" s="87" t="s">
        <v>190</v>
      </c>
      <c r="C62" s="87">
        <v>30</v>
      </c>
      <c r="K62" s="52"/>
      <c r="S62" s="51"/>
      <c r="T62" s="46"/>
    </row>
    <row r="63" spans="1:32" x14ac:dyDescent="0.4">
      <c r="A63" s="165">
        <v>31</v>
      </c>
      <c r="B63" s="87" t="s">
        <v>191</v>
      </c>
      <c r="C63" s="87">
        <v>31</v>
      </c>
      <c r="K63" s="52"/>
      <c r="S63" s="51"/>
      <c r="T63" s="46"/>
    </row>
    <row r="64" spans="1:32" x14ac:dyDescent="0.4">
      <c r="A64" s="165">
        <v>32</v>
      </c>
      <c r="B64" s="87" t="s">
        <v>192</v>
      </c>
      <c r="C64" s="87">
        <v>32</v>
      </c>
      <c r="K64" s="52"/>
      <c r="S64" s="51"/>
      <c r="T64" s="46"/>
    </row>
    <row r="65" spans="1:20" x14ac:dyDescent="0.4">
      <c r="A65" s="165">
        <v>33</v>
      </c>
      <c r="B65" s="87" t="s">
        <v>193</v>
      </c>
      <c r="C65" s="87">
        <v>33</v>
      </c>
      <c r="K65" s="52"/>
      <c r="S65" s="51"/>
      <c r="T65" s="46"/>
    </row>
    <row r="66" spans="1:20" x14ac:dyDescent="0.4">
      <c r="A66" s="165">
        <v>34</v>
      </c>
      <c r="B66" s="87" t="s">
        <v>194</v>
      </c>
      <c r="C66" s="87">
        <v>34</v>
      </c>
      <c r="K66" s="52"/>
      <c r="S66" s="51"/>
      <c r="T66" s="46"/>
    </row>
    <row r="67" spans="1:20" x14ac:dyDescent="0.4">
      <c r="A67" s="165">
        <v>35</v>
      </c>
      <c r="B67" s="87" t="s">
        <v>195</v>
      </c>
      <c r="C67" s="87">
        <v>35</v>
      </c>
      <c r="K67" s="52"/>
      <c r="S67" s="51"/>
      <c r="T67" s="46"/>
    </row>
    <row r="68" spans="1:20" x14ac:dyDescent="0.4">
      <c r="A68" s="165">
        <v>36</v>
      </c>
      <c r="B68" s="87" t="s">
        <v>196</v>
      </c>
      <c r="C68" s="87">
        <v>36</v>
      </c>
      <c r="K68" s="52"/>
      <c r="S68" s="51"/>
      <c r="T68" s="46"/>
    </row>
    <row r="69" spans="1:20" x14ac:dyDescent="0.4">
      <c r="A69" s="165">
        <v>37</v>
      </c>
      <c r="B69" s="87" t="s">
        <v>197</v>
      </c>
      <c r="C69" s="87">
        <v>37</v>
      </c>
      <c r="K69" s="52"/>
      <c r="S69" s="51"/>
      <c r="T69" s="46"/>
    </row>
    <row r="70" spans="1:20" x14ac:dyDescent="0.4">
      <c r="A70" s="165">
        <v>38</v>
      </c>
      <c r="B70" s="87" t="s">
        <v>198</v>
      </c>
      <c r="C70" s="87">
        <v>38</v>
      </c>
      <c r="K70" s="52"/>
      <c r="S70" s="51"/>
      <c r="T70" s="46"/>
    </row>
    <row r="71" spans="1:20" x14ac:dyDescent="0.4">
      <c r="A71" s="165">
        <v>39</v>
      </c>
      <c r="B71" s="87" t="s">
        <v>199</v>
      </c>
      <c r="C71" s="87">
        <v>39</v>
      </c>
      <c r="K71" s="52"/>
      <c r="S71" s="51"/>
      <c r="T71" s="46"/>
    </row>
    <row r="72" spans="1:20" x14ac:dyDescent="0.4">
      <c r="A72" s="165">
        <v>40</v>
      </c>
      <c r="B72" s="87" t="s">
        <v>200</v>
      </c>
      <c r="C72" s="87">
        <v>40</v>
      </c>
      <c r="K72" s="52"/>
      <c r="S72" s="51"/>
      <c r="T72" s="46"/>
    </row>
    <row r="73" spans="1:20" x14ac:dyDescent="0.4">
      <c r="A73" s="165">
        <v>41</v>
      </c>
      <c r="B73" s="87" t="s">
        <v>201</v>
      </c>
      <c r="C73" s="87">
        <v>41</v>
      </c>
      <c r="K73" s="52"/>
      <c r="S73" s="51"/>
      <c r="T73" s="46"/>
    </row>
    <row r="74" spans="1:20" x14ac:dyDescent="0.4">
      <c r="A74" s="165">
        <v>42</v>
      </c>
      <c r="B74" s="87" t="s">
        <v>202</v>
      </c>
      <c r="C74" s="87">
        <v>42</v>
      </c>
      <c r="K74" s="52"/>
      <c r="S74" s="51"/>
      <c r="T74" s="46"/>
    </row>
    <row r="75" spans="1:20" x14ac:dyDescent="0.4">
      <c r="A75" s="165">
        <v>43</v>
      </c>
      <c r="B75" s="87" t="s">
        <v>203</v>
      </c>
      <c r="C75" s="87">
        <v>43</v>
      </c>
      <c r="K75" s="52"/>
      <c r="S75" s="51"/>
      <c r="T75" s="46"/>
    </row>
    <row r="76" spans="1:20" x14ac:dyDescent="0.4">
      <c r="A76" s="165">
        <v>44</v>
      </c>
      <c r="B76" s="87" t="s">
        <v>204</v>
      </c>
      <c r="C76" s="87">
        <v>44</v>
      </c>
      <c r="K76" s="52"/>
      <c r="S76" s="51"/>
      <c r="T76" s="46"/>
    </row>
    <row r="77" spans="1:20" x14ac:dyDescent="0.4">
      <c r="A77" s="165">
        <v>45</v>
      </c>
      <c r="B77" s="87" t="s">
        <v>205</v>
      </c>
      <c r="C77" s="87">
        <v>45</v>
      </c>
      <c r="K77" s="52"/>
      <c r="S77" s="51"/>
      <c r="T77" s="46"/>
    </row>
    <row r="78" spans="1:20" x14ac:dyDescent="0.4">
      <c r="A78" s="165">
        <v>46</v>
      </c>
      <c r="B78" s="87" t="s">
        <v>206</v>
      </c>
      <c r="C78" s="87">
        <v>46</v>
      </c>
      <c r="K78" s="52"/>
      <c r="S78" s="51"/>
      <c r="T78" s="46"/>
    </row>
    <row r="79" spans="1:20" x14ac:dyDescent="0.4">
      <c r="A79" s="165">
        <v>47</v>
      </c>
      <c r="B79" s="87" t="s">
        <v>207</v>
      </c>
      <c r="C79" s="87">
        <v>47</v>
      </c>
      <c r="K79" s="52"/>
      <c r="S79" s="51"/>
      <c r="T79" s="46"/>
    </row>
    <row r="80" spans="1:20" x14ac:dyDescent="0.4">
      <c r="A80" s="165">
        <v>48</v>
      </c>
      <c r="B80" s="87" t="s">
        <v>208</v>
      </c>
      <c r="C80" s="87">
        <v>48</v>
      </c>
      <c r="K80" s="52"/>
      <c r="S80" s="51"/>
      <c r="T80" s="46"/>
    </row>
    <row r="81" spans="11:20" x14ac:dyDescent="0.4">
      <c r="K81" s="52"/>
      <c r="S81" s="51"/>
      <c r="T81" s="46"/>
    </row>
    <row r="82" spans="11:20" x14ac:dyDescent="0.4">
      <c r="K82" s="52"/>
      <c r="S82" s="51"/>
      <c r="T82" s="46"/>
    </row>
    <row r="83" spans="11:20" x14ac:dyDescent="0.4">
      <c r="K83" s="52"/>
      <c r="S83" s="51"/>
      <c r="T83" s="46"/>
    </row>
    <row r="84" spans="11:20" x14ac:dyDescent="0.4">
      <c r="K84" s="52"/>
      <c r="S84" s="51"/>
      <c r="T84" s="46"/>
    </row>
    <row r="85" spans="11:20" x14ac:dyDescent="0.4">
      <c r="K85" s="52"/>
      <c r="S85" s="51"/>
      <c r="T85" s="46"/>
    </row>
    <row r="86" spans="11:20" x14ac:dyDescent="0.4">
      <c r="K86" s="52"/>
      <c r="S86" s="51"/>
      <c r="T86" s="46"/>
    </row>
    <row r="87" spans="11:20" x14ac:dyDescent="0.4">
      <c r="K87" s="52"/>
      <c r="S87" s="51"/>
      <c r="T87" s="46"/>
    </row>
    <row r="88" spans="11:20" x14ac:dyDescent="0.4">
      <c r="K88" s="52"/>
      <c r="S88" s="51"/>
      <c r="T88" s="46"/>
    </row>
    <row r="89" spans="11:20" x14ac:dyDescent="0.4">
      <c r="K89" s="52"/>
      <c r="S89" s="51"/>
      <c r="T89" s="46"/>
    </row>
    <row r="90" spans="11:20" x14ac:dyDescent="0.4">
      <c r="K90" s="52"/>
      <c r="S90" s="51"/>
      <c r="T90" s="46"/>
    </row>
    <row r="91" spans="11:20" x14ac:dyDescent="0.4">
      <c r="K91" s="52"/>
      <c r="S91" s="51"/>
      <c r="T91" s="46"/>
    </row>
    <row r="92" spans="11:20" x14ac:dyDescent="0.4">
      <c r="K92" s="52"/>
      <c r="S92" s="51"/>
      <c r="T92" s="46"/>
    </row>
    <row r="93" spans="11:20" x14ac:dyDescent="0.4">
      <c r="K93" s="52"/>
      <c r="S93" s="51"/>
      <c r="T93" s="46"/>
    </row>
    <row r="94" spans="11:20" x14ac:dyDescent="0.4">
      <c r="K94" s="52"/>
      <c r="S94" s="51"/>
      <c r="T94" s="46"/>
    </row>
    <row r="95" spans="11:20" ht="19.5" thickBot="1" x14ac:dyDescent="0.45">
      <c r="K95" s="22"/>
      <c r="L95" s="53"/>
      <c r="M95" s="53"/>
      <c r="N95" s="53"/>
      <c r="O95" s="53"/>
      <c r="P95" s="53"/>
      <c r="Q95" s="53"/>
      <c r="R95" s="53"/>
      <c r="S95" s="54"/>
      <c r="T95" s="106"/>
    </row>
  </sheetData>
  <sheetProtection algorithmName="SHA-512" hashValue="y3mOZU2sL9ev0s25WwLCah4Ju0SOm9AX4nTmCKStgjyUuS5oiHwYfNa/mfi08UpKFRTAdYgUpJ9yLIus7LH0HA==" saltValue="jQq73c7wfbL6Ntnw3SyxyA==" spinCount="100000" sheet="1" objects="1" scenarios="1"/>
  <sortState xmlns:xlrd2="http://schemas.microsoft.com/office/spreadsheetml/2017/richdata2" ref="B11:C16">
    <sortCondition ref="B11"/>
  </sortState>
  <mergeCells count="2">
    <mergeCell ref="B10:C10"/>
    <mergeCell ref="E10:F10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13"/>
  <sheetViews>
    <sheetView zoomScale="70" zoomScaleNormal="70" workbookViewId="0">
      <pane ySplit="1" topLeftCell="A4" activePane="bottomLeft" state="frozen"/>
      <selection pane="bottomLeft" activeCell="G32" sqref="G32"/>
    </sheetView>
  </sheetViews>
  <sheetFormatPr defaultRowHeight="18.75" x14ac:dyDescent="0.4"/>
  <cols>
    <col min="9" max="9" width="15" bestFit="1" customWidth="1"/>
    <col min="16" max="16" width="13.875" bestFit="1" customWidth="1"/>
  </cols>
  <sheetData>
    <row r="1" spans="1:36" x14ac:dyDescent="0.4">
      <c r="A1" t="s">
        <v>114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123</v>
      </c>
      <c r="K1" t="s">
        <v>124</v>
      </c>
      <c r="L1" t="s">
        <v>39</v>
      </c>
      <c r="M1" t="s">
        <v>125</v>
      </c>
      <c r="N1" t="s">
        <v>126</v>
      </c>
      <c r="O1" t="s">
        <v>127</v>
      </c>
      <c r="P1" t="s">
        <v>128</v>
      </c>
      <c r="Q1" t="s">
        <v>129</v>
      </c>
      <c r="R1" t="s">
        <v>130</v>
      </c>
      <c r="S1" t="s">
        <v>131</v>
      </c>
      <c r="T1" t="s">
        <v>132</v>
      </c>
      <c r="U1" t="s">
        <v>133</v>
      </c>
      <c r="V1" t="s">
        <v>134</v>
      </c>
      <c r="W1" t="s">
        <v>135</v>
      </c>
      <c r="X1" t="s">
        <v>136</v>
      </c>
      <c r="Y1" t="s">
        <v>137</v>
      </c>
      <c r="Z1" t="s">
        <v>138</v>
      </c>
      <c r="AA1" t="s">
        <v>139</v>
      </c>
      <c r="AB1" t="s">
        <v>140</v>
      </c>
      <c r="AC1" t="s">
        <v>141</v>
      </c>
      <c r="AD1" t="s">
        <v>142</v>
      </c>
      <c r="AE1" t="s">
        <v>143</v>
      </c>
      <c r="AF1" t="s">
        <v>144</v>
      </c>
      <c r="AG1" t="s">
        <v>145</v>
      </c>
      <c r="AH1" t="s">
        <v>146</v>
      </c>
      <c r="AI1" t="s">
        <v>147</v>
      </c>
      <c r="AJ1" t="s">
        <v>148</v>
      </c>
    </row>
    <row r="14" spans="1:36" x14ac:dyDescent="0.4">
      <c r="A14" s="81"/>
      <c r="B14" s="81"/>
      <c r="E14">
        <f>入力シート!F14</f>
        <v>0</v>
      </c>
      <c r="F14" t="str">
        <f>入力シート!D14&amp;"　"&amp;入力シート!E14</f>
        <v>　</v>
      </c>
      <c r="G14" t="str">
        <f>ASC(入力シート!G14&amp;" "&amp;入力シート!H14)</f>
        <v xml:space="preserve"> </v>
      </c>
      <c r="H14" t="str">
        <f t="shared" ref="H14:H41" si="0">F14</f>
        <v>　</v>
      </c>
      <c r="I14" t="str">
        <f>ASC(入力シート!I14&amp;" "&amp;入力シート!J14)</f>
        <v xml:space="preserve"> </v>
      </c>
      <c r="J14">
        <f>入力シート!K14</f>
        <v>0</v>
      </c>
      <c r="K14">
        <f>IF(LEFT(入力シート!AT14,1)="男",1,IF(LEFT(入力シート!AT14,1)="女",2,0))</f>
        <v>0</v>
      </c>
      <c r="L14" t="str">
        <f>RIGHT(入力シート!AU14,1)</f>
        <v/>
      </c>
      <c r="M14">
        <f>入力シート!AV14</f>
        <v>1900</v>
      </c>
      <c r="N14">
        <f>入力シート!AW14*100+入力シート!AX14</f>
        <v>100</v>
      </c>
      <c r="O14" t="e">
        <f>VLOOKUP(入力シート!M14,DATE!$A$33:$B$80,2,FALSE)</f>
        <v>#N/A</v>
      </c>
      <c r="P14">
        <f>入力シート!C14</f>
        <v>0</v>
      </c>
      <c r="Q14" t="str">
        <f>入力シート!AY14</f>
        <v/>
      </c>
      <c r="S14" t="str">
        <f t="shared" ref="S14:S41" si="1">IF(Q14="","",0)</f>
        <v/>
      </c>
      <c r="T14" t="str">
        <f t="shared" ref="T14:T41" si="2">IF(Q14="","",2)</f>
        <v/>
      </c>
      <c r="U14" t="str">
        <f>入力シート!AZ14</f>
        <v/>
      </c>
      <c r="V14">
        <f>入力シート!AA14</f>
        <v>0</v>
      </c>
      <c r="W14" t="str">
        <f t="shared" ref="W14:W41" si="3">IF(U14="","",0)</f>
        <v/>
      </c>
      <c r="X14" t="str">
        <f t="shared" ref="X14:X41" si="4">IF(U14="","",2)</f>
        <v/>
      </c>
      <c r="Y14" t="str">
        <f>入力シート!BA14</f>
        <v/>
      </c>
      <c r="Z14">
        <f>入力シート!AC14</f>
        <v>0</v>
      </c>
      <c r="AA14" t="str">
        <f t="shared" ref="AA14:AA41" si="5">IF(Y14="","",0)</f>
        <v/>
      </c>
      <c r="AB14" t="str">
        <f t="shared" ref="AB14:AB41" si="6">IF(Y14="","",2)</f>
        <v/>
      </c>
      <c r="AC14" t="str">
        <f>入力シート!BB14</f>
        <v/>
      </c>
      <c r="AD14">
        <f>入力シート!AE14</f>
        <v>0</v>
      </c>
      <c r="AE14" t="str">
        <f t="shared" ref="AE14:AE41" si="7">IF(AC14="","",0)</f>
        <v/>
      </c>
      <c r="AF14" t="str">
        <f t="shared" ref="AF14:AF41" si="8">IF(AC14="","",2)</f>
        <v/>
      </c>
    </row>
    <row r="15" spans="1:36" x14ac:dyDescent="0.4">
      <c r="A15" s="81"/>
      <c r="B15" s="81"/>
      <c r="E15">
        <f>入力シート!F15</f>
        <v>0</v>
      </c>
      <c r="F15" t="str">
        <f>入力シート!D15&amp;"　"&amp;入力シート!E15</f>
        <v>　</v>
      </c>
      <c r="G15" t="str">
        <f>ASC(入力シート!G15&amp;" "&amp;入力シート!H15)</f>
        <v xml:space="preserve"> </v>
      </c>
      <c r="H15" t="str">
        <f t="shared" si="0"/>
        <v>　</v>
      </c>
      <c r="I15" t="str">
        <f>ASC(入力シート!I15&amp;" "&amp;入力シート!J15)</f>
        <v xml:space="preserve"> </v>
      </c>
      <c r="J15">
        <f>入力シート!K15</f>
        <v>0</v>
      </c>
      <c r="K15">
        <f>IF(LEFT(入力シート!AT15,1)="男",1,IF(LEFT(入力シート!AT15,1)="女",2,0))</f>
        <v>0</v>
      </c>
      <c r="L15" t="str">
        <f>RIGHT(入力シート!AU15,1)</f>
        <v/>
      </c>
      <c r="M15">
        <f>YEAR(入力シート!T15)</f>
        <v>1900</v>
      </c>
      <c r="N15">
        <f>入力シート!AW15*100+入力シート!AX15</f>
        <v>100</v>
      </c>
      <c r="O15" t="e">
        <f>VLOOKUP(入力シート!M15,DATE!$A$33:$B$80,2,FALSE)</f>
        <v>#N/A</v>
      </c>
      <c r="P15">
        <f>入力シート!C15</f>
        <v>0</v>
      </c>
      <c r="Q15" t="str">
        <f>入力シート!AY15</f>
        <v/>
      </c>
      <c r="S15" t="str">
        <f t="shared" si="1"/>
        <v/>
      </c>
      <c r="T15" t="str">
        <f t="shared" si="2"/>
        <v/>
      </c>
      <c r="U15" t="str">
        <f>入力シート!AZ15</f>
        <v/>
      </c>
      <c r="V15">
        <f>入力シート!AA15</f>
        <v>0</v>
      </c>
      <c r="W15" t="str">
        <f t="shared" si="3"/>
        <v/>
      </c>
      <c r="X15" t="str">
        <f t="shared" si="4"/>
        <v/>
      </c>
      <c r="Y15" t="str">
        <f>入力シート!BA15</f>
        <v/>
      </c>
      <c r="Z15">
        <f>入力シート!AC15</f>
        <v>0</v>
      </c>
      <c r="AA15" t="str">
        <f t="shared" si="5"/>
        <v/>
      </c>
      <c r="AB15" t="str">
        <f t="shared" si="6"/>
        <v/>
      </c>
      <c r="AC15" t="str">
        <f>入力シート!BB15</f>
        <v/>
      </c>
      <c r="AD15">
        <f>入力シート!AE15</f>
        <v>0</v>
      </c>
      <c r="AE15" t="str">
        <f t="shared" si="7"/>
        <v/>
      </c>
      <c r="AF15" t="str">
        <f t="shared" si="8"/>
        <v/>
      </c>
    </row>
    <row r="16" spans="1:36" x14ac:dyDescent="0.4">
      <c r="A16" s="81"/>
      <c r="B16" s="81"/>
      <c r="E16">
        <f>入力シート!F16</f>
        <v>0</v>
      </c>
      <c r="F16" t="str">
        <f>入力シート!D16&amp;"　"&amp;入力シート!E16</f>
        <v>　</v>
      </c>
      <c r="G16" t="str">
        <f>ASC(入力シート!G16&amp;" "&amp;入力シート!H16)</f>
        <v xml:space="preserve"> </v>
      </c>
      <c r="H16" t="str">
        <f t="shared" si="0"/>
        <v>　</v>
      </c>
      <c r="I16" t="str">
        <f>ASC(入力シート!I16&amp;" "&amp;入力シート!J16)</f>
        <v xml:space="preserve"> </v>
      </c>
      <c r="J16">
        <f>入力シート!K16</f>
        <v>0</v>
      </c>
      <c r="K16">
        <f>IF(LEFT(入力シート!AT16,1)="男",1,IF(LEFT(入力シート!AT16,1)="女",2,0))</f>
        <v>0</v>
      </c>
      <c r="L16" t="str">
        <f>RIGHT(入力シート!AU16,1)</f>
        <v/>
      </c>
      <c r="M16">
        <f>YEAR(入力シート!T16)</f>
        <v>1900</v>
      </c>
      <c r="N16">
        <f>入力シート!AW16*100+入力シート!AX16</f>
        <v>100</v>
      </c>
      <c r="O16" t="e">
        <f>VLOOKUP(入力シート!M16,DATE!$A$33:$B$80,2,FALSE)</f>
        <v>#N/A</v>
      </c>
      <c r="P16">
        <f>入力シート!C16</f>
        <v>0</v>
      </c>
      <c r="Q16" t="str">
        <f>入力シート!AY16</f>
        <v/>
      </c>
      <c r="S16" t="str">
        <f t="shared" si="1"/>
        <v/>
      </c>
      <c r="T16" t="str">
        <f t="shared" si="2"/>
        <v/>
      </c>
      <c r="U16" t="str">
        <f>入力シート!AZ16</f>
        <v/>
      </c>
      <c r="V16">
        <f>入力シート!AA16</f>
        <v>0</v>
      </c>
      <c r="W16" t="str">
        <f t="shared" si="3"/>
        <v/>
      </c>
      <c r="X16" t="str">
        <f t="shared" si="4"/>
        <v/>
      </c>
      <c r="Y16" t="str">
        <f>入力シート!BA16</f>
        <v/>
      </c>
      <c r="Z16">
        <f>入力シート!AC16</f>
        <v>0</v>
      </c>
      <c r="AA16" t="str">
        <f t="shared" si="5"/>
        <v/>
      </c>
      <c r="AB16" t="str">
        <f t="shared" si="6"/>
        <v/>
      </c>
      <c r="AC16" t="str">
        <f>入力シート!BB16</f>
        <v/>
      </c>
      <c r="AD16">
        <f>入力シート!AE16</f>
        <v>0</v>
      </c>
      <c r="AE16" t="str">
        <f t="shared" si="7"/>
        <v/>
      </c>
      <c r="AF16" t="str">
        <f t="shared" si="8"/>
        <v/>
      </c>
    </row>
    <row r="17" spans="1:32" x14ac:dyDescent="0.4">
      <c r="A17" s="81"/>
      <c r="B17" s="81"/>
      <c r="E17">
        <f>入力シート!F17</f>
        <v>0</v>
      </c>
      <c r="F17" t="str">
        <f>入力シート!D17&amp;"　"&amp;入力シート!E17</f>
        <v>　</v>
      </c>
      <c r="G17" t="str">
        <f>ASC(入力シート!G17&amp;" "&amp;入力シート!H17)</f>
        <v xml:space="preserve"> </v>
      </c>
      <c r="H17" t="str">
        <f t="shared" si="0"/>
        <v>　</v>
      </c>
      <c r="I17" t="str">
        <f>ASC(入力シート!I17&amp;" "&amp;入力シート!J17)</f>
        <v xml:space="preserve"> </v>
      </c>
      <c r="J17">
        <f>入力シート!K17</f>
        <v>0</v>
      </c>
      <c r="K17">
        <f>IF(LEFT(入力シート!AT17,1)="男",1,IF(LEFT(入力シート!AT17,1)="女",2,0))</f>
        <v>0</v>
      </c>
      <c r="L17" t="str">
        <f>RIGHT(入力シート!AU17,1)</f>
        <v/>
      </c>
      <c r="M17">
        <f>YEAR(入力シート!T17)</f>
        <v>1900</v>
      </c>
      <c r="N17">
        <f>入力シート!AW17*100+入力シート!AX17</f>
        <v>100</v>
      </c>
      <c r="O17" t="e">
        <f>VLOOKUP(入力シート!M17,DATE!$A$33:$B$80,2,FALSE)</f>
        <v>#N/A</v>
      </c>
      <c r="P17">
        <f>入力シート!C17</f>
        <v>0</v>
      </c>
      <c r="Q17" t="str">
        <f>入力シート!AY17</f>
        <v/>
      </c>
      <c r="S17" t="str">
        <f t="shared" si="1"/>
        <v/>
      </c>
      <c r="T17" t="str">
        <f t="shared" si="2"/>
        <v/>
      </c>
      <c r="U17" t="str">
        <f>入力シート!AZ17</f>
        <v/>
      </c>
      <c r="V17">
        <f>入力シート!AA17</f>
        <v>0</v>
      </c>
      <c r="W17" t="str">
        <f t="shared" si="3"/>
        <v/>
      </c>
      <c r="X17" t="str">
        <f t="shared" si="4"/>
        <v/>
      </c>
      <c r="Y17" t="str">
        <f>入力シート!BA17</f>
        <v/>
      </c>
      <c r="Z17">
        <f>入力シート!AC17</f>
        <v>0</v>
      </c>
      <c r="AA17" t="str">
        <f t="shared" si="5"/>
        <v/>
      </c>
      <c r="AB17" t="str">
        <f t="shared" si="6"/>
        <v/>
      </c>
      <c r="AC17" t="str">
        <f>入力シート!BB17</f>
        <v/>
      </c>
      <c r="AD17">
        <f>入力シート!AE17</f>
        <v>0</v>
      </c>
      <c r="AE17" t="str">
        <f t="shared" si="7"/>
        <v/>
      </c>
      <c r="AF17" t="str">
        <f t="shared" si="8"/>
        <v/>
      </c>
    </row>
    <row r="18" spans="1:32" x14ac:dyDescent="0.4">
      <c r="A18" s="81"/>
      <c r="B18" s="81"/>
      <c r="E18">
        <f>入力シート!F18</f>
        <v>0</v>
      </c>
      <c r="F18" t="str">
        <f>入力シート!D18&amp;"　"&amp;入力シート!E18</f>
        <v>　</v>
      </c>
      <c r="G18" t="str">
        <f>ASC(入力シート!G18&amp;" "&amp;入力シート!H18)</f>
        <v xml:space="preserve"> </v>
      </c>
      <c r="H18" t="str">
        <f t="shared" si="0"/>
        <v>　</v>
      </c>
      <c r="I18" t="str">
        <f>ASC(入力シート!I18&amp;" "&amp;入力シート!J18)</f>
        <v xml:space="preserve"> </v>
      </c>
      <c r="J18">
        <f>入力シート!K18</f>
        <v>0</v>
      </c>
      <c r="K18">
        <f>IF(LEFT(入力シート!AT18,1)="男",1,IF(LEFT(入力シート!AT18,1)="女",2,0))</f>
        <v>0</v>
      </c>
      <c r="L18" t="str">
        <f>RIGHT(入力シート!AU18,1)</f>
        <v/>
      </c>
      <c r="M18">
        <f>YEAR(入力シート!T18)</f>
        <v>1900</v>
      </c>
      <c r="N18">
        <f>入力シート!AW18*100+入力シート!AX18</f>
        <v>100</v>
      </c>
      <c r="O18" t="e">
        <f>VLOOKUP(入力シート!M18,DATE!$A$33:$B$80,2,FALSE)</f>
        <v>#N/A</v>
      </c>
      <c r="P18">
        <f>入力シート!C18</f>
        <v>0</v>
      </c>
      <c r="Q18" t="str">
        <f>入力シート!AY18</f>
        <v/>
      </c>
      <c r="S18" t="str">
        <f t="shared" si="1"/>
        <v/>
      </c>
      <c r="T18" t="str">
        <f t="shared" si="2"/>
        <v/>
      </c>
      <c r="U18" t="str">
        <f>入力シート!AZ18</f>
        <v/>
      </c>
      <c r="V18">
        <f>入力シート!AA18</f>
        <v>0</v>
      </c>
      <c r="W18" t="str">
        <f t="shared" si="3"/>
        <v/>
      </c>
      <c r="X18" t="str">
        <f t="shared" si="4"/>
        <v/>
      </c>
      <c r="Y18" t="str">
        <f>入力シート!BA18</f>
        <v/>
      </c>
      <c r="Z18">
        <f>入力シート!AC18</f>
        <v>0</v>
      </c>
      <c r="AA18" t="str">
        <f t="shared" si="5"/>
        <v/>
      </c>
      <c r="AB18" t="str">
        <f t="shared" si="6"/>
        <v/>
      </c>
      <c r="AC18" t="str">
        <f>入力シート!BB18</f>
        <v/>
      </c>
      <c r="AD18">
        <f>入力シート!AE18</f>
        <v>0</v>
      </c>
      <c r="AE18" t="str">
        <f t="shared" si="7"/>
        <v/>
      </c>
      <c r="AF18" t="str">
        <f t="shared" si="8"/>
        <v/>
      </c>
    </row>
    <row r="19" spans="1:32" x14ac:dyDescent="0.4">
      <c r="A19" s="81"/>
      <c r="B19" s="81"/>
      <c r="E19">
        <f>入力シート!F19</f>
        <v>0</v>
      </c>
      <c r="F19" t="str">
        <f>入力シート!D19&amp;"　"&amp;入力シート!E19</f>
        <v>　</v>
      </c>
      <c r="G19" t="str">
        <f>ASC(入力シート!G19&amp;" "&amp;入力シート!H19)</f>
        <v xml:space="preserve"> </v>
      </c>
      <c r="H19" t="str">
        <f t="shared" si="0"/>
        <v>　</v>
      </c>
      <c r="I19" t="str">
        <f>ASC(入力シート!I19&amp;" "&amp;入力シート!J19)</f>
        <v xml:space="preserve"> </v>
      </c>
      <c r="J19">
        <f>入力シート!K19</f>
        <v>0</v>
      </c>
      <c r="K19">
        <f>IF(LEFT(入力シート!AT19,1)="男",1,IF(LEFT(入力シート!AT19,1)="女",2,0))</f>
        <v>0</v>
      </c>
      <c r="L19" t="str">
        <f>RIGHT(入力シート!AU19,1)</f>
        <v/>
      </c>
      <c r="M19">
        <f>YEAR(入力シート!T19)</f>
        <v>1900</v>
      </c>
      <c r="N19">
        <f>入力シート!AW19*100+入力シート!AX19</f>
        <v>100</v>
      </c>
      <c r="O19" t="e">
        <f>VLOOKUP(入力シート!M19,DATE!$A$33:$B$80,2,FALSE)</f>
        <v>#N/A</v>
      </c>
      <c r="P19">
        <f>入力シート!C19</f>
        <v>0</v>
      </c>
      <c r="Q19" t="str">
        <f>入力シート!AY19</f>
        <v/>
      </c>
      <c r="S19" t="str">
        <f t="shared" si="1"/>
        <v/>
      </c>
      <c r="T19" t="str">
        <f t="shared" si="2"/>
        <v/>
      </c>
      <c r="U19" t="str">
        <f>入力シート!AZ19</f>
        <v/>
      </c>
      <c r="V19">
        <f>入力シート!AA19</f>
        <v>0</v>
      </c>
      <c r="W19" t="str">
        <f t="shared" si="3"/>
        <v/>
      </c>
      <c r="X19" t="str">
        <f t="shared" si="4"/>
        <v/>
      </c>
      <c r="Y19" t="str">
        <f>入力シート!BA19</f>
        <v/>
      </c>
      <c r="Z19">
        <f>入力シート!AC19</f>
        <v>0</v>
      </c>
      <c r="AA19" t="str">
        <f t="shared" si="5"/>
        <v/>
      </c>
      <c r="AB19" t="str">
        <f t="shared" si="6"/>
        <v/>
      </c>
      <c r="AC19" t="str">
        <f>入力シート!BB19</f>
        <v/>
      </c>
      <c r="AD19">
        <f>入力シート!AE19</f>
        <v>0</v>
      </c>
      <c r="AE19" t="str">
        <f t="shared" si="7"/>
        <v/>
      </c>
      <c r="AF19" t="str">
        <f t="shared" si="8"/>
        <v/>
      </c>
    </row>
    <row r="20" spans="1:32" x14ac:dyDescent="0.4">
      <c r="A20" s="81"/>
      <c r="B20" s="81"/>
      <c r="E20">
        <f>入力シート!F20</f>
        <v>0</v>
      </c>
      <c r="F20" t="str">
        <f>入力シート!D20&amp;"　"&amp;入力シート!E20</f>
        <v>　</v>
      </c>
      <c r="G20" t="str">
        <f>ASC(入力シート!G20&amp;" "&amp;入力シート!H20)</f>
        <v xml:space="preserve"> </v>
      </c>
      <c r="H20" t="str">
        <f t="shared" si="0"/>
        <v>　</v>
      </c>
      <c r="I20" t="str">
        <f>ASC(入力シート!I20&amp;" "&amp;入力シート!J20)</f>
        <v xml:space="preserve"> </v>
      </c>
      <c r="J20">
        <f>入力シート!K20</f>
        <v>0</v>
      </c>
      <c r="K20">
        <f>IF(LEFT(入力シート!AT20,1)="男",1,IF(LEFT(入力シート!AT20,1)="女",2,0))</f>
        <v>0</v>
      </c>
      <c r="L20" t="str">
        <f>RIGHT(入力シート!AU20,1)</f>
        <v/>
      </c>
      <c r="M20">
        <f>YEAR(入力シート!T20)</f>
        <v>1900</v>
      </c>
      <c r="N20">
        <f>入力シート!AW20*100+入力シート!AX20</f>
        <v>100</v>
      </c>
      <c r="O20" t="e">
        <f>VLOOKUP(入力シート!M20,DATE!$A$33:$B$80,2,FALSE)</f>
        <v>#N/A</v>
      </c>
      <c r="P20">
        <f>入力シート!C20</f>
        <v>0</v>
      </c>
      <c r="Q20" t="str">
        <f>入力シート!AY20</f>
        <v/>
      </c>
      <c r="S20" t="str">
        <f t="shared" si="1"/>
        <v/>
      </c>
      <c r="T20" t="str">
        <f t="shared" si="2"/>
        <v/>
      </c>
      <c r="U20" t="str">
        <f>入力シート!AZ20</f>
        <v/>
      </c>
      <c r="V20">
        <f>入力シート!AA20</f>
        <v>0</v>
      </c>
      <c r="W20" t="str">
        <f t="shared" si="3"/>
        <v/>
      </c>
      <c r="X20" t="str">
        <f t="shared" si="4"/>
        <v/>
      </c>
      <c r="Y20" t="str">
        <f>入力シート!BA20</f>
        <v/>
      </c>
      <c r="Z20">
        <f>入力シート!AC20</f>
        <v>0</v>
      </c>
      <c r="AA20" t="str">
        <f t="shared" si="5"/>
        <v/>
      </c>
      <c r="AB20" t="str">
        <f t="shared" si="6"/>
        <v/>
      </c>
      <c r="AC20" t="str">
        <f>入力シート!BB20</f>
        <v/>
      </c>
      <c r="AD20">
        <f>入力シート!AE20</f>
        <v>0</v>
      </c>
      <c r="AE20" t="str">
        <f t="shared" si="7"/>
        <v/>
      </c>
      <c r="AF20" t="str">
        <f t="shared" si="8"/>
        <v/>
      </c>
    </row>
    <row r="21" spans="1:32" x14ac:dyDescent="0.4">
      <c r="A21" s="81"/>
      <c r="B21" s="81"/>
      <c r="E21">
        <f>入力シート!F21</f>
        <v>0</v>
      </c>
      <c r="F21" t="str">
        <f>入力シート!D21&amp;"　"&amp;入力シート!E21</f>
        <v>　</v>
      </c>
      <c r="G21" t="str">
        <f>ASC(入力シート!G21&amp;" "&amp;入力シート!H21)</f>
        <v xml:space="preserve"> </v>
      </c>
      <c r="H21" t="str">
        <f t="shared" si="0"/>
        <v>　</v>
      </c>
      <c r="I21" t="str">
        <f>ASC(入力シート!I21&amp;" "&amp;入力シート!J21)</f>
        <v xml:space="preserve"> </v>
      </c>
      <c r="J21">
        <f>入力シート!K21</f>
        <v>0</v>
      </c>
      <c r="K21">
        <f>IF(LEFT(入力シート!AT21,1)="男",1,IF(LEFT(入力シート!AT21,1)="女",2,0))</f>
        <v>0</v>
      </c>
      <c r="L21" t="str">
        <f>RIGHT(入力シート!AU21,1)</f>
        <v/>
      </c>
      <c r="M21">
        <f>YEAR(入力シート!T21)</f>
        <v>1900</v>
      </c>
      <c r="N21">
        <f>入力シート!AW21*100+入力シート!AX21</f>
        <v>100</v>
      </c>
      <c r="O21" t="e">
        <f>VLOOKUP(入力シート!M21,DATE!$A$33:$B$80,2,FALSE)</f>
        <v>#N/A</v>
      </c>
      <c r="P21">
        <f>入力シート!C21</f>
        <v>0</v>
      </c>
      <c r="Q21" t="str">
        <f>入力シート!AY21</f>
        <v/>
      </c>
      <c r="S21" t="str">
        <f t="shared" si="1"/>
        <v/>
      </c>
      <c r="T21" t="str">
        <f t="shared" si="2"/>
        <v/>
      </c>
      <c r="U21" t="str">
        <f>入力シート!AZ21</f>
        <v/>
      </c>
      <c r="V21">
        <f>入力シート!AA21</f>
        <v>0</v>
      </c>
      <c r="W21" t="str">
        <f t="shared" si="3"/>
        <v/>
      </c>
      <c r="X21" t="str">
        <f t="shared" si="4"/>
        <v/>
      </c>
      <c r="Y21" t="str">
        <f>入力シート!BA21</f>
        <v/>
      </c>
      <c r="Z21">
        <f>入力シート!AC21</f>
        <v>0</v>
      </c>
      <c r="AA21" t="str">
        <f t="shared" si="5"/>
        <v/>
      </c>
      <c r="AB21" t="str">
        <f t="shared" si="6"/>
        <v/>
      </c>
      <c r="AC21" t="str">
        <f>入力シート!BB21</f>
        <v/>
      </c>
      <c r="AD21">
        <f>入力シート!AE21</f>
        <v>0</v>
      </c>
      <c r="AE21" t="str">
        <f t="shared" si="7"/>
        <v/>
      </c>
      <c r="AF21" t="str">
        <f t="shared" si="8"/>
        <v/>
      </c>
    </row>
    <row r="22" spans="1:32" x14ac:dyDescent="0.4">
      <c r="A22" s="81"/>
      <c r="B22" s="81"/>
      <c r="E22">
        <f>入力シート!F22</f>
        <v>0</v>
      </c>
      <c r="F22" t="str">
        <f>入力シート!D22&amp;"　"&amp;入力シート!E22</f>
        <v>　</v>
      </c>
      <c r="G22" t="str">
        <f>ASC(入力シート!G22&amp;" "&amp;入力シート!H22)</f>
        <v xml:space="preserve"> </v>
      </c>
      <c r="H22" t="str">
        <f t="shared" si="0"/>
        <v>　</v>
      </c>
      <c r="I22" t="str">
        <f>ASC(入力シート!I22&amp;" "&amp;入力シート!J22)</f>
        <v xml:space="preserve"> </v>
      </c>
      <c r="J22">
        <f>入力シート!K22</f>
        <v>0</v>
      </c>
      <c r="K22">
        <f>IF(LEFT(入力シート!AT22,1)="男",1,IF(LEFT(入力シート!AT22,1)="女",2,0))</f>
        <v>0</v>
      </c>
      <c r="L22" t="str">
        <f>RIGHT(入力シート!AU22,1)</f>
        <v/>
      </c>
      <c r="M22">
        <f>YEAR(入力シート!T22)</f>
        <v>1900</v>
      </c>
      <c r="N22">
        <f>入力シート!AW22*100+入力シート!AX22</f>
        <v>100</v>
      </c>
      <c r="O22" t="e">
        <f>VLOOKUP(入力シート!M22,DATE!$A$33:$B$80,2,FALSE)</f>
        <v>#N/A</v>
      </c>
      <c r="P22">
        <f>入力シート!C22</f>
        <v>0</v>
      </c>
      <c r="Q22" t="str">
        <f>入力シート!AY22</f>
        <v/>
      </c>
      <c r="S22" t="str">
        <f t="shared" si="1"/>
        <v/>
      </c>
      <c r="T22" t="str">
        <f t="shared" si="2"/>
        <v/>
      </c>
      <c r="U22" t="str">
        <f>入力シート!AZ22</f>
        <v/>
      </c>
      <c r="V22">
        <f>入力シート!AA22</f>
        <v>0</v>
      </c>
      <c r="W22" t="str">
        <f t="shared" si="3"/>
        <v/>
      </c>
      <c r="X22" t="str">
        <f t="shared" si="4"/>
        <v/>
      </c>
      <c r="Y22" t="str">
        <f>入力シート!BA22</f>
        <v/>
      </c>
      <c r="Z22">
        <f>入力シート!AC22</f>
        <v>0</v>
      </c>
      <c r="AA22" t="str">
        <f t="shared" si="5"/>
        <v/>
      </c>
      <c r="AB22" t="str">
        <f t="shared" si="6"/>
        <v/>
      </c>
      <c r="AC22" t="str">
        <f>入力シート!BB22</f>
        <v/>
      </c>
      <c r="AD22">
        <f>入力シート!AE22</f>
        <v>0</v>
      </c>
      <c r="AE22" t="str">
        <f t="shared" si="7"/>
        <v/>
      </c>
      <c r="AF22" t="str">
        <f t="shared" si="8"/>
        <v/>
      </c>
    </row>
    <row r="23" spans="1:32" x14ac:dyDescent="0.4">
      <c r="A23" s="81"/>
      <c r="B23" s="81"/>
      <c r="E23">
        <f>入力シート!F23</f>
        <v>0</v>
      </c>
      <c r="F23" t="str">
        <f>入力シート!D23&amp;"　"&amp;入力シート!E23</f>
        <v>　</v>
      </c>
      <c r="G23" t="str">
        <f>ASC(入力シート!G23&amp;" "&amp;入力シート!H23)</f>
        <v xml:space="preserve"> </v>
      </c>
      <c r="H23" t="str">
        <f t="shared" si="0"/>
        <v>　</v>
      </c>
      <c r="I23" t="str">
        <f>ASC(入力シート!I23&amp;" "&amp;入力シート!J23)</f>
        <v xml:space="preserve"> </v>
      </c>
      <c r="J23">
        <f>入力シート!K23</f>
        <v>0</v>
      </c>
      <c r="K23">
        <f>IF(LEFT(入力シート!AT23,1)="男",1,IF(LEFT(入力シート!AT23,1)="女",2,0))</f>
        <v>0</v>
      </c>
      <c r="L23" t="str">
        <f>RIGHT(入力シート!AU23,1)</f>
        <v/>
      </c>
      <c r="M23">
        <f>YEAR(入力シート!T23)</f>
        <v>1900</v>
      </c>
      <c r="N23">
        <f>入力シート!AW23*100+入力シート!AX23</f>
        <v>100</v>
      </c>
      <c r="O23" t="e">
        <f>VLOOKUP(入力シート!M23,DATE!$A$33:$B$80,2,FALSE)</f>
        <v>#N/A</v>
      </c>
      <c r="P23">
        <f>入力シート!C23</f>
        <v>0</v>
      </c>
      <c r="Q23" t="str">
        <f>入力シート!AY23</f>
        <v/>
      </c>
      <c r="S23" t="str">
        <f t="shared" si="1"/>
        <v/>
      </c>
      <c r="T23" t="str">
        <f t="shared" si="2"/>
        <v/>
      </c>
      <c r="U23" t="str">
        <f>入力シート!AZ23</f>
        <v/>
      </c>
      <c r="V23">
        <f>入力シート!AA23</f>
        <v>0</v>
      </c>
      <c r="W23" t="str">
        <f t="shared" si="3"/>
        <v/>
      </c>
      <c r="X23" t="str">
        <f t="shared" si="4"/>
        <v/>
      </c>
      <c r="Y23" t="str">
        <f>入力シート!BA23</f>
        <v/>
      </c>
      <c r="Z23">
        <f>入力シート!AC23</f>
        <v>0</v>
      </c>
      <c r="AA23" t="str">
        <f t="shared" si="5"/>
        <v/>
      </c>
      <c r="AB23" t="str">
        <f t="shared" si="6"/>
        <v/>
      </c>
      <c r="AC23" t="str">
        <f>入力シート!BB23</f>
        <v/>
      </c>
      <c r="AD23">
        <f>入力シート!AE23</f>
        <v>0</v>
      </c>
      <c r="AE23" t="str">
        <f t="shared" si="7"/>
        <v/>
      </c>
      <c r="AF23" t="str">
        <f t="shared" si="8"/>
        <v/>
      </c>
    </row>
    <row r="24" spans="1:32" x14ac:dyDescent="0.4">
      <c r="A24" s="81"/>
      <c r="B24" s="81"/>
      <c r="E24">
        <f>入力シート!F24</f>
        <v>0</v>
      </c>
      <c r="F24" t="str">
        <f>入力シート!D24&amp;"　"&amp;入力シート!E24</f>
        <v>　</v>
      </c>
      <c r="G24" t="str">
        <f>ASC(入力シート!G24&amp;" "&amp;入力シート!H24)</f>
        <v xml:space="preserve"> </v>
      </c>
      <c r="H24" t="str">
        <f t="shared" si="0"/>
        <v>　</v>
      </c>
      <c r="I24" t="str">
        <f>ASC(入力シート!I24&amp;" "&amp;入力シート!J24)</f>
        <v xml:space="preserve"> </v>
      </c>
      <c r="J24">
        <f>入力シート!K24</f>
        <v>0</v>
      </c>
      <c r="K24">
        <f>IF(LEFT(入力シート!AT24,1)="男",1,IF(LEFT(入力シート!AT24,1)="女",2,0))</f>
        <v>0</v>
      </c>
      <c r="L24" t="str">
        <f>RIGHT(入力シート!AU24,1)</f>
        <v/>
      </c>
      <c r="M24">
        <f>YEAR(入力シート!T24)</f>
        <v>1900</v>
      </c>
      <c r="N24">
        <f>入力シート!AW24*100+入力シート!AX24</f>
        <v>100</v>
      </c>
      <c r="O24" t="e">
        <f>VLOOKUP(入力シート!M24,DATE!$A$33:$B$80,2,FALSE)</f>
        <v>#N/A</v>
      </c>
      <c r="P24">
        <f>入力シート!C24</f>
        <v>0</v>
      </c>
      <c r="Q24" t="str">
        <f>入力シート!AY24</f>
        <v/>
      </c>
      <c r="S24" t="str">
        <f t="shared" si="1"/>
        <v/>
      </c>
      <c r="T24" t="str">
        <f t="shared" si="2"/>
        <v/>
      </c>
      <c r="U24" t="str">
        <f>入力シート!AZ24</f>
        <v/>
      </c>
      <c r="V24">
        <f>入力シート!AA24</f>
        <v>0</v>
      </c>
      <c r="W24" t="str">
        <f t="shared" si="3"/>
        <v/>
      </c>
      <c r="X24" t="str">
        <f t="shared" si="4"/>
        <v/>
      </c>
      <c r="Y24" t="str">
        <f>入力シート!BA24</f>
        <v/>
      </c>
      <c r="Z24">
        <f>入力シート!AC24</f>
        <v>0</v>
      </c>
      <c r="AA24" t="str">
        <f t="shared" si="5"/>
        <v/>
      </c>
      <c r="AB24" t="str">
        <f t="shared" si="6"/>
        <v/>
      </c>
      <c r="AC24" t="str">
        <f>入力シート!BB24</f>
        <v/>
      </c>
      <c r="AD24">
        <f>入力シート!AE24</f>
        <v>0</v>
      </c>
      <c r="AE24" t="str">
        <f t="shared" si="7"/>
        <v/>
      </c>
      <c r="AF24" t="str">
        <f t="shared" si="8"/>
        <v/>
      </c>
    </row>
    <row r="25" spans="1:32" x14ac:dyDescent="0.4">
      <c r="A25" s="81"/>
      <c r="B25" s="81"/>
      <c r="E25">
        <f>入力シート!F25</f>
        <v>0</v>
      </c>
      <c r="F25" t="str">
        <f>入力シート!D25&amp;"　"&amp;入力シート!E25</f>
        <v>　</v>
      </c>
      <c r="G25" t="str">
        <f>ASC(入力シート!G25&amp;" "&amp;入力シート!H25)</f>
        <v xml:space="preserve"> </v>
      </c>
      <c r="H25" t="str">
        <f t="shared" si="0"/>
        <v>　</v>
      </c>
      <c r="I25" t="str">
        <f>ASC(入力シート!I25&amp;" "&amp;入力シート!J25)</f>
        <v xml:space="preserve"> </v>
      </c>
      <c r="J25">
        <f>入力シート!K25</f>
        <v>0</v>
      </c>
      <c r="K25">
        <f>IF(LEFT(入力シート!AT25,1)="男",1,IF(LEFT(入力シート!AT25,1)="女",2,0))</f>
        <v>0</v>
      </c>
      <c r="L25" t="str">
        <f>RIGHT(入力シート!AU25,1)</f>
        <v/>
      </c>
      <c r="M25">
        <f>YEAR(入力シート!T25)</f>
        <v>1900</v>
      </c>
      <c r="N25">
        <f>入力シート!AW25*100+入力シート!AX25</f>
        <v>100</v>
      </c>
      <c r="O25" t="e">
        <f>VLOOKUP(入力シート!M25,DATE!$A$33:$B$80,2,FALSE)</f>
        <v>#N/A</v>
      </c>
      <c r="P25">
        <f>入力シート!C25</f>
        <v>0</v>
      </c>
      <c r="Q25" t="str">
        <f>入力シート!AY25</f>
        <v/>
      </c>
      <c r="S25" t="str">
        <f t="shared" si="1"/>
        <v/>
      </c>
      <c r="T25" t="str">
        <f t="shared" si="2"/>
        <v/>
      </c>
      <c r="U25" t="str">
        <f>入力シート!AZ25</f>
        <v/>
      </c>
      <c r="V25">
        <f>入力シート!AA25</f>
        <v>0</v>
      </c>
      <c r="W25" t="str">
        <f t="shared" si="3"/>
        <v/>
      </c>
      <c r="X25" t="str">
        <f t="shared" si="4"/>
        <v/>
      </c>
      <c r="Y25" t="str">
        <f>入力シート!BA25</f>
        <v/>
      </c>
      <c r="Z25">
        <f>入力シート!AC25</f>
        <v>0</v>
      </c>
      <c r="AA25" t="str">
        <f t="shared" si="5"/>
        <v/>
      </c>
      <c r="AB25" t="str">
        <f t="shared" si="6"/>
        <v/>
      </c>
      <c r="AC25" t="str">
        <f>入力シート!BB25</f>
        <v/>
      </c>
      <c r="AD25">
        <f>入力シート!AE25</f>
        <v>0</v>
      </c>
      <c r="AE25" t="str">
        <f t="shared" si="7"/>
        <v/>
      </c>
      <c r="AF25" t="str">
        <f t="shared" si="8"/>
        <v/>
      </c>
    </row>
    <row r="26" spans="1:32" x14ac:dyDescent="0.4">
      <c r="A26" s="81"/>
      <c r="B26" s="81"/>
      <c r="E26">
        <f>入力シート!F26</f>
        <v>0</v>
      </c>
      <c r="F26" t="str">
        <f>入力シート!D26&amp;"　"&amp;入力シート!E26</f>
        <v>　</v>
      </c>
      <c r="G26" t="str">
        <f>ASC(入力シート!G26&amp;" "&amp;入力シート!H26)</f>
        <v xml:space="preserve"> </v>
      </c>
      <c r="H26" t="str">
        <f t="shared" si="0"/>
        <v>　</v>
      </c>
      <c r="I26" t="str">
        <f>ASC(入力シート!I26&amp;" "&amp;入力シート!J26)</f>
        <v xml:space="preserve"> </v>
      </c>
      <c r="J26">
        <f>入力シート!K26</f>
        <v>0</v>
      </c>
      <c r="K26">
        <f>IF(LEFT(入力シート!AT26,1)="男",1,IF(LEFT(入力シート!AT26,1)="女",2,0))</f>
        <v>0</v>
      </c>
      <c r="L26" t="str">
        <f>RIGHT(入力シート!AU26,1)</f>
        <v/>
      </c>
      <c r="M26">
        <f>YEAR(入力シート!T26)</f>
        <v>1900</v>
      </c>
      <c r="N26">
        <f>入力シート!AW26*100+入力シート!AX26</f>
        <v>100</v>
      </c>
      <c r="O26" t="e">
        <f>VLOOKUP(入力シート!M26,DATE!$A$33:$B$80,2,FALSE)</f>
        <v>#N/A</v>
      </c>
      <c r="P26">
        <f>入力シート!C26</f>
        <v>0</v>
      </c>
      <c r="Q26" t="str">
        <f>入力シート!AY26</f>
        <v/>
      </c>
      <c r="S26" t="str">
        <f t="shared" si="1"/>
        <v/>
      </c>
      <c r="T26" t="str">
        <f t="shared" si="2"/>
        <v/>
      </c>
      <c r="U26" t="str">
        <f>入力シート!AZ26</f>
        <v/>
      </c>
      <c r="V26">
        <f>入力シート!AA26</f>
        <v>0</v>
      </c>
      <c r="W26" t="str">
        <f t="shared" si="3"/>
        <v/>
      </c>
      <c r="X26" t="str">
        <f t="shared" si="4"/>
        <v/>
      </c>
      <c r="Y26" t="str">
        <f>入力シート!BA26</f>
        <v/>
      </c>
      <c r="Z26">
        <f>入力シート!AC26</f>
        <v>0</v>
      </c>
      <c r="AA26" t="str">
        <f t="shared" si="5"/>
        <v/>
      </c>
      <c r="AB26" t="str">
        <f t="shared" si="6"/>
        <v/>
      </c>
      <c r="AC26" t="str">
        <f>入力シート!BB26</f>
        <v/>
      </c>
      <c r="AD26">
        <f>入力シート!AE26</f>
        <v>0</v>
      </c>
      <c r="AE26" t="str">
        <f t="shared" si="7"/>
        <v/>
      </c>
      <c r="AF26" t="str">
        <f t="shared" si="8"/>
        <v/>
      </c>
    </row>
    <row r="27" spans="1:32" x14ac:dyDescent="0.4">
      <c r="A27" s="81"/>
      <c r="B27" s="81"/>
      <c r="E27">
        <f>入力シート!F27</f>
        <v>0</v>
      </c>
      <c r="F27" t="str">
        <f>入力シート!D27&amp;"　"&amp;入力シート!E27</f>
        <v>　</v>
      </c>
      <c r="G27" t="str">
        <f>ASC(入力シート!G27&amp;" "&amp;入力シート!H27)</f>
        <v xml:space="preserve"> </v>
      </c>
      <c r="H27" t="str">
        <f t="shared" si="0"/>
        <v>　</v>
      </c>
      <c r="I27" t="str">
        <f>ASC(入力シート!I27&amp;" "&amp;入力シート!J27)</f>
        <v xml:space="preserve"> </v>
      </c>
      <c r="J27">
        <f>入力シート!K27</f>
        <v>0</v>
      </c>
      <c r="K27">
        <f>IF(LEFT(入力シート!AT27,1)="男",1,IF(LEFT(入力シート!AT27,1)="女",2,0))</f>
        <v>0</v>
      </c>
      <c r="L27" t="str">
        <f>RIGHT(入力シート!AU27,1)</f>
        <v/>
      </c>
      <c r="M27">
        <f>YEAR(入力シート!T27)</f>
        <v>1900</v>
      </c>
      <c r="N27">
        <f>入力シート!AW27*100+入力シート!AX27</f>
        <v>100</v>
      </c>
      <c r="O27" t="e">
        <f>VLOOKUP(入力シート!M27,DATE!$A$33:$B$80,2,FALSE)</f>
        <v>#N/A</v>
      </c>
      <c r="P27">
        <f>入力シート!C27</f>
        <v>0</v>
      </c>
      <c r="Q27" t="str">
        <f>入力シート!AY27</f>
        <v/>
      </c>
      <c r="S27" t="str">
        <f t="shared" si="1"/>
        <v/>
      </c>
      <c r="T27" t="str">
        <f t="shared" si="2"/>
        <v/>
      </c>
      <c r="U27" t="str">
        <f>入力シート!AZ27</f>
        <v/>
      </c>
      <c r="V27">
        <f>入力シート!AA27</f>
        <v>0</v>
      </c>
      <c r="W27" t="str">
        <f t="shared" si="3"/>
        <v/>
      </c>
      <c r="X27" t="str">
        <f t="shared" si="4"/>
        <v/>
      </c>
      <c r="Y27" t="str">
        <f>入力シート!BA27</f>
        <v/>
      </c>
      <c r="Z27">
        <f>入力シート!AC27</f>
        <v>0</v>
      </c>
      <c r="AA27" t="str">
        <f t="shared" si="5"/>
        <v/>
      </c>
      <c r="AB27" t="str">
        <f t="shared" si="6"/>
        <v/>
      </c>
      <c r="AC27" t="str">
        <f>入力シート!BB27</f>
        <v/>
      </c>
      <c r="AD27">
        <f>入力シート!AE27</f>
        <v>0</v>
      </c>
      <c r="AE27" t="str">
        <f t="shared" si="7"/>
        <v/>
      </c>
      <c r="AF27" t="str">
        <f t="shared" si="8"/>
        <v/>
      </c>
    </row>
    <row r="28" spans="1:32" x14ac:dyDescent="0.4">
      <c r="A28" s="81"/>
      <c r="B28" s="81"/>
      <c r="E28">
        <f>入力シート!F28</f>
        <v>0</v>
      </c>
      <c r="F28" t="str">
        <f>入力シート!D28&amp;"　"&amp;入力シート!E28</f>
        <v>　</v>
      </c>
      <c r="G28" t="str">
        <f>ASC(入力シート!G28&amp;" "&amp;入力シート!H28)</f>
        <v xml:space="preserve"> </v>
      </c>
      <c r="H28" t="str">
        <f t="shared" si="0"/>
        <v>　</v>
      </c>
      <c r="I28" t="str">
        <f>ASC(入力シート!I28&amp;" "&amp;入力シート!J28)</f>
        <v xml:space="preserve"> </v>
      </c>
      <c r="J28">
        <f>入力シート!K28</f>
        <v>0</v>
      </c>
      <c r="K28">
        <f>IF(LEFT(入力シート!AT28,1)="男",1,IF(LEFT(入力シート!AT28,1)="女",2,0))</f>
        <v>0</v>
      </c>
      <c r="L28" t="str">
        <f>RIGHT(入力シート!AU28,1)</f>
        <v/>
      </c>
      <c r="M28">
        <f>YEAR(入力シート!T28)</f>
        <v>1900</v>
      </c>
      <c r="N28">
        <f>入力シート!AW28*100+入力シート!AX28</f>
        <v>100</v>
      </c>
      <c r="O28" t="e">
        <f>VLOOKUP(入力シート!M28,DATE!$A$33:$B$80,2,FALSE)</f>
        <v>#N/A</v>
      </c>
      <c r="P28">
        <f>入力シート!C28</f>
        <v>0</v>
      </c>
      <c r="Q28" t="str">
        <f>入力シート!AY28</f>
        <v/>
      </c>
      <c r="S28" t="str">
        <f t="shared" si="1"/>
        <v/>
      </c>
      <c r="T28" t="str">
        <f t="shared" si="2"/>
        <v/>
      </c>
      <c r="U28" t="str">
        <f>入力シート!AZ28</f>
        <v/>
      </c>
      <c r="V28">
        <f>入力シート!AA28</f>
        <v>0</v>
      </c>
      <c r="W28" t="str">
        <f t="shared" si="3"/>
        <v/>
      </c>
      <c r="X28" t="str">
        <f t="shared" si="4"/>
        <v/>
      </c>
      <c r="Y28" t="str">
        <f>入力シート!BA28</f>
        <v/>
      </c>
      <c r="Z28">
        <f>入力シート!AC28</f>
        <v>0</v>
      </c>
      <c r="AA28" t="str">
        <f t="shared" si="5"/>
        <v/>
      </c>
      <c r="AB28" t="str">
        <f t="shared" si="6"/>
        <v/>
      </c>
      <c r="AC28" t="str">
        <f>入力シート!BB28</f>
        <v/>
      </c>
      <c r="AD28">
        <f>入力シート!AE28</f>
        <v>0</v>
      </c>
      <c r="AE28" t="str">
        <f t="shared" si="7"/>
        <v/>
      </c>
      <c r="AF28" t="str">
        <f t="shared" si="8"/>
        <v/>
      </c>
    </row>
    <row r="29" spans="1:32" x14ac:dyDescent="0.4">
      <c r="A29" s="81"/>
      <c r="B29" s="81"/>
      <c r="E29">
        <f>入力シート!F29</f>
        <v>0</v>
      </c>
      <c r="F29" t="str">
        <f>入力シート!D29&amp;"　"&amp;入力シート!E29</f>
        <v>　</v>
      </c>
      <c r="G29" t="str">
        <f>ASC(入力シート!G29&amp;" "&amp;入力シート!H29)</f>
        <v xml:space="preserve"> </v>
      </c>
      <c r="H29" t="str">
        <f t="shared" si="0"/>
        <v>　</v>
      </c>
      <c r="I29" t="str">
        <f>ASC(入力シート!I29&amp;" "&amp;入力シート!J29)</f>
        <v xml:space="preserve"> </v>
      </c>
      <c r="J29">
        <f>入力シート!K29</f>
        <v>0</v>
      </c>
      <c r="K29">
        <f>IF(LEFT(入力シート!AT29,1)="男",1,IF(LEFT(入力シート!AT29,1)="女",2,0))</f>
        <v>0</v>
      </c>
      <c r="L29" t="str">
        <f>RIGHT(入力シート!AU29,1)</f>
        <v/>
      </c>
      <c r="M29">
        <f>YEAR(入力シート!T29)</f>
        <v>1900</v>
      </c>
      <c r="N29">
        <f>入力シート!AW29*100+入力シート!AX29</f>
        <v>100</v>
      </c>
      <c r="O29" t="e">
        <f>VLOOKUP(入力シート!M29,DATE!$A$33:$B$80,2,FALSE)</f>
        <v>#N/A</v>
      </c>
      <c r="P29">
        <f>入力シート!C29</f>
        <v>0</v>
      </c>
      <c r="Q29" t="str">
        <f>入力シート!AY29</f>
        <v/>
      </c>
      <c r="S29" t="str">
        <f t="shared" si="1"/>
        <v/>
      </c>
      <c r="T29" t="str">
        <f t="shared" si="2"/>
        <v/>
      </c>
      <c r="U29" t="str">
        <f>入力シート!AZ29</f>
        <v/>
      </c>
      <c r="V29">
        <f>入力シート!AA29</f>
        <v>0</v>
      </c>
      <c r="W29" t="str">
        <f t="shared" si="3"/>
        <v/>
      </c>
      <c r="X29" t="str">
        <f t="shared" si="4"/>
        <v/>
      </c>
      <c r="Y29" t="str">
        <f>入力シート!BA29</f>
        <v/>
      </c>
      <c r="Z29">
        <f>入力シート!AC29</f>
        <v>0</v>
      </c>
      <c r="AA29" t="str">
        <f t="shared" si="5"/>
        <v/>
      </c>
      <c r="AB29" t="str">
        <f t="shared" si="6"/>
        <v/>
      </c>
      <c r="AC29" t="str">
        <f>入力シート!BB29</f>
        <v/>
      </c>
      <c r="AD29">
        <f>入力シート!AE29</f>
        <v>0</v>
      </c>
      <c r="AE29" t="str">
        <f t="shared" si="7"/>
        <v/>
      </c>
      <c r="AF29" t="str">
        <f t="shared" si="8"/>
        <v/>
      </c>
    </row>
    <row r="30" spans="1:32" x14ac:dyDescent="0.4">
      <c r="A30" s="81"/>
      <c r="B30" s="81"/>
      <c r="E30">
        <f>入力シート!F30</f>
        <v>0</v>
      </c>
      <c r="F30" t="str">
        <f>入力シート!D30&amp;"　"&amp;入力シート!E30</f>
        <v>　</v>
      </c>
      <c r="G30" t="str">
        <f>ASC(入力シート!G30&amp;" "&amp;入力シート!H30)</f>
        <v xml:space="preserve"> </v>
      </c>
      <c r="H30" t="str">
        <f t="shared" si="0"/>
        <v>　</v>
      </c>
      <c r="I30" t="str">
        <f>ASC(入力シート!I30&amp;" "&amp;入力シート!J30)</f>
        <v xml:space="preserve"> </v>
      </c>
      <c r="J30">
        <f>入力シート!K30</f>
        <v>0</v>
      </c>
      <c r="K30">
        <f>IF(LEFT(入力シート!AT30,1)="男",1,IF(LEFT(入力シート!AT30,1)="女",2,0))</f>
        <v>0</v>
      </c>
      <c r="L30" t="str">
        <f>RIGHT(入力シート!AU30,1)</f>
        <v/>
      </c>
      <c r="M30">
        <f>YEAR(入力シート!T30)</f>
        <v>1900</v>
      </c>
      <c r="N30">
        <f>入力シート!AW30*100+入力シート!AX30</f>
        <v>100</v>
      </c>
      <c r="O30" t="e">
        <f>VLOOKUP(入力シート!M30,DATE!$A$33:$B$80,2,FALSE)</f>
        <v>#N/A</v>
      </c>
      <c r="P30">
        <f>入力シート!C30</f>
        <v>0</v>
      </c>
      <c r="Q30" t="str">
        <f>入力シート!AY30</f>
        <v/>
      </c>
      <c r="S30" t="str">
        <f t="shared" si="1"/>
        <v/>
      </c>
      <c r="T30" t="str">
        <f t="shared" si="2"/>
        <v/>
      </c>
      <c r="U30" t="str">
        <f>入力シート!AZ30</f>
        <v/>
      </c>
      <c r="V30">
        <f>入力シート!AA30</f>
        <v>0</v>
      </c>
      <c r="W30" t="str">
        <f t="shared" si="3"/>
        <v/>
      </c>
      <c r="X30" t="str">
        <f t="shared" si="4"/>
        <v/>
      </c>
      <c r="Y30" t="str">
        <f>入力シート!BA30</f>
        <v/>
      </c>
      <c r="Z30">
        <f>入力シート!AC30</f>
        <v>0</v>
      </c>
      <c r="AA30" t="str">
        <f t="shared" si="5"/>
        <v/>
      </c>
      <c r="AB30" t="str">
        <f t="shared" si="6"/>
        <v/>
      </c>
      <c r="AC30" t="str">
        <f>入力シート!BB30</f>
        <v/>
      </c>
      <c r="AD30">
        <f>入力シート!AE30</f>
        <v>0</v>
      </c>
      <c r="AE30" t="str">
        <f t="shared" si="7"/>
        <v/>
      </c>
      <c r="AF30" t="str">
        <f t="shared" si="8"/>
        <v/>
      </c>
    </row>
    <row r="31" spans="1:32" x14ac:dyDescent="0.4">
      <c r="A31" s="81"/>
      <c r="B31" s="81"/>
      <c r="E31">
        <f>入力シート!F31</f>
        <v>0</v>
      </c>
      <c r="F31" t="str">
        <f>入力シート!D31&amp;"　"&amp;入力シート!E31</f>
        <v>　</v>
      </c>
      <c r="G31" t="str">
        <f>ASC(入力シート!G31&amp;" "&amp;入力シート!H31)</f>
        <v xml:space="preserve"> </v>
      </c>
      <c r="H31" t="str">
        <f t="shared" si="0"/>
        <v>　</v>
      </c>
      <c r="I31" t="str">
        <f>ASC(入力シート!I31&amp;" "&amp;入力シート!J31)</f>
        <v xml:space="preserve"> </v>
      </c>
      <c r="J31">
        <f>入力シート!K31</f>
        <v>0</v>
      </c>
      <c r="K31">
        <f>IF(LEFT(入力シート!AT31,1)="男",1,IF(LEFT(入力シート!AT31,1)="女",2,0))</f>
        <v>0</v>
      </c>
      <c r="L31" t="str">
        <f>RIGHT(入力シート!AU31,1)</f>
        <v/>
      </c>
      <c r="M31">
        <f>YEAR(入力シート!T31)</f>
        <v>1900</v>
      </c>
      <c r="N31">
        <f>入力シート!AW31*100+入力シート!AX31</f>
        <v>100</v>
      </c>
      <c r="O31" t="e">
        <f>VLOOKUP(入力シート!M31,DATE!$A$33:$B$80,2,FALSE)</f>
        <v>#N/A</v>
      </c>
      <c r="P31">
        <f>入力シート!C31</f>
        <v>0</v>
      </c>
      <c r="Q31" t="str">
        <f>入力シート!AY31</f>
        <v/>
      </c>
      <c r="S31" t="str">
        <f t="shared" si="1"/>
        <v/>
      </c>
      <c r="T31" t="str">
        <f t="shared" si="2"/>
        <v/>
      </c>
      <c r="U31" t="str">
        <f>入力シート!AZ31</f>
        <v/>
      </c>
      <c r="V31">
        <f>入力シート!AA31</f>
        <v>0</v>
      </c>
      <c r="W31" t="str">
        <f t="shared" si="3"/>
        <v/>
      </c>
      <c r="X31" t="str">
        <f t="shared" si="4"/>
        <v/>
      </c>
      <c r="Y31" t="str">
        <f>入力シート!BA31</f>
        <v/>
      </c>
      <c r="Z31">
        <f>入力シート!AC31</f>
        <v>0</v>
      </c>
      <c r="AA31" t="str">
        <f t="shared" si="5"/>
        <v/>
      </c>
      <c r="AB31" t="str">
        <f t="shared" si="6"/>
        <v/>
      </c>
      <c r="AC31" t="str">
        <f>入力シート!BB31</f>
        <v/>
      </c>
      <c r="AD31">
        <f>入力シート!AE31</f>
        <v>0</v>
      </c>
      <c r="AE31" t="str">
        <f t="shared" si="7"/>
        <v/>
      </c>
      <c r="AF31" t="str">
        <f t="shared" si="8"/>
        <v/>
      </c>
    </row>
    <row r="32" spans="1:32" x14ac:dyDescent="0.4">
      <c r="A32" s="81"/>
      <c r="B32" s="81"/>
      <c r="E32">
        <f>入力シート!F32</f>
        <v>0</v>
      </c>
      <c r="F32" t="str">
        <f>入力シート!D32&amp;"　"&amp;入力シート!E32</f>
        <v>　</v>
      </c>
      <c r="G32" t="str">
        <f>ASC(入力シート!G32&amp;" "&amp;入力シート!H32)</f>
        <v xml:space="preserve"> </v>
      </c>
      <c r="H32" t="str">
        <f t="shared" si="0"/>
        <v>　</v>
      </c>
      <c r="I32" t="str">
        <f>ASC(入力シート!I32&amp;" "&amp;入力シート!J32)</f>
        <v xml:space="preserve"> </v>
      </c>
      <c r="J32">
        <f>入力シート!K32</f>
        <v>0</v>
      </c>
      <c r="K32">
        <f>IF(LEFT(入力シート!AT32,1)="男",1,IF(LEFT(入力シート!AT32,1)="女",2,0))</f>
        <v>0</v>
      </c>
      <c r="L32" t="str">
        <f>RIGHT(入力シート!AU32,1)</f>
        <v/>
      </c>
      <c r="M32">
        <f>YEAR(入力シート!T32)</f>
        <v>1900</v>
      </c>
      <c r="N32">
        <f>入力シート!AW32*100+入力シート!AX32</f>
        <v>100</v>
      </c>
      <c r="O32" t="e">
        <f>VLOOKUP(入力シート!M32,DATE!$A$33:$B$80,2,FALSE)</f>
        <v>#N/A</v>
      </c>
      <c r="P32">
        <f>入力シート!C32</f>
        <v>0</v>
      </c>
      <c r="Q32" t="str">
        <f>入力シート!AY32</f>
        <v/>
      </c>
      <c r="S32" t="str">
        <f t="shared" si="1"/>
        <v/>
      </c>
      <c r="T32" t="str">
        <f t="shared" si="2"/>
        <v/>
      </c>
      <c r="U32" t="str">
        <f>入力シート!AZ32</f>
        <v/>
      </c>
      <c r="V32">
        <f>入力シート!AA32</f>
        <v>0</v>
      </c>
      <c r="W32" t="str">
        <f t="shared" si="3"/>
        <v/>
      </c>
      <c r="X32" t="str">
        <f t="shared" si="4"/>
        <v/>
      </c>
      <c r="Y32" t="str">
        <f>入力シート!BA32</f>
        <v/>
      </c>
      <c r="Z32">
        <f>入力シート!AC32</f>
        <v>0</v>
      </c>
      <c r="AA32" t="str">
        <f t="shared" si="5"/>
        <v/>
      </c>
      <c r="AB32" t="str">
        <f t="shared" si="6"/>
        <v/>
      </c>
      <c r="AC32" t="str">
        <f>入力シート!BB32</f>
        <v/>
      </c>
      <c r="AD32">
        <f>入力シート!AE32</f>
        <v>0</v>
      </c>
      <c r="AE32" t="str">
        <f t="shared" si="7"/>
        <v/>
      </c>
      <c r="AF32" t="str">
        <f t="shared" si="8"/>
        <v/>
      </c>
    </row>
    <row r="33" spans="1:32" x14ac:dyDescent="0.4">
      <c r="A33" s="81"/>
      <c r="B33" s="81"/>
      <c r="E33">
        <f>入力シート!F33</f>
        <v>0</v>
      </c>
      <c r="F33" t="str">
        <f>入力シート!D33&amp;"　"&amp;入力シート!E33</f>
        <v>　</v>
      </c>
      <c r="G33" t="str">
        <f>ASC(入力シート!G33&amp;" "&amp;入力シート!H33)</f>
        <v xml:space="preserve"> </v>
      </c>
      <c r="H33" t="str">
        <f t="shared" si="0"/>
        <v>　</v>
      </c>
      <c r="I33" t="str">
        <f>ASC(入力シート!I33&amp;" "&amp;入力シート!J33)</f>
        <v xml:space="preserve"> </v>
      </c>
      <c r="J33">
        <f>入力シート!K33</f>
        <v>0</v>
      </c>
      <c r="K33">
        <f>IF(LEFT(入力シート!AT33,1)="男",1,IF(LEFT(入力シート!AT33,1)="女",2,0))</f>
        <v>0</v>
      </c>
      <c r="L33" t="str">
        <f>RIGHT(入力シート!AU33,1)</f>
        <v/>
      </c>
      <c r="M33">
        <f>YEAR(入力シート!T33)</f>
        <v>1900</v>
      </c>
      <c r="N33">
        <f>入力シート!AW33*100+入力シート!AX33</f>
        <v>100</v>
      </c>
      <c r="O33" t="e">
        <f>VLOOKUP(入力シート!M33,DATE!$A$33:$B$80,2,FALSE)</f>
        <v>#N/A</v>
      </c>
      <c r="P33">
        <f>入力シート!C33</f>
        <v>0</v>
      </c>
      <c r="Q33" t="str">
        <f>入力シート!AY33</f>
        <v/>
      </c>
      <c r="S33" t="str">
        <f t="shared" si="1"/>
        <v/>
      </c>
      <c r="T33" t="str">
        <f t="shared" si="2"/>
        <v/>
      </c>
      <c r="U33" t="str">
        <f>入力シート!AZ33</f>
        <v/>
      </c>
      <c r="V33">
        <f>入力シート!AA33</f>
        <v>0</v>
      </c>
      <c r="W33" t="str">
        <f t="shared" si="3"/>
        <v/>
      </c>
      <c r="X33" t="str">
        <f t="shared" si="4"/>
        <v/>
      </c>
      <c r="Y33" t="str">
        <f>入力シート!BA33</f>
        <v/>
      </c>
      <c r="Z33">
        <f>入力シート!AC33</f>
        <v>0</v>
      </c>
      <c r="AA33" t="str">
        <f t="shared" si="5"/>
        <v/>
      </c>
      <c r="AB33" t="str">
        <f t="shared" si="6"/>
        <v/>
      </c>
      <c r="AC33" t="str">
        <f>入力シート!BB33</f>
        <v/>
      </c>
      <c r="AD33">
        <f>入力シート!AE33</f>
        <v>0</v>
      </c>
      <c r="AE33" t="str">
        <f t="shared" si="7"/>
        <v/>
      </c>
      <c r="AF33" t="str">
        <f t="shared" si="8"/>
        <v/>
      </c>
    </row>
    <row r="34" spans="1:32" x14ac:dyDescent="0.4">
      <c r="A34" s="81"/>
      <c r="B34" s="81"/>
      <c r="E34">
        <f>入力シート!F34</f>
        <v>0</v>
      </c>
      <c r="F34" t="str">
        <f>入力シート!D34&amp;"　"&amp;入力シート!E34</f>
        <v>　</v>
      </c>
      <c r="G34" t="str">
        <f>ASC(入力シート!G34&amp;" "&amp;入力シート!H34)</f>
        <v xml:space="preserve"> </v>
      </c>
      <c r="H34" t="str">
        <f t="shared" si="0"/>
        <v>　</v>
      </c>
      <c r="I34" t="str">
        <f>ASC(入力シート!I34&amp;" "&amp;入力シート!J34)</f>
        <v xml:space="preserve"> </v>
      </c>
      <c r="J34">
        <f>入力シート!K34</f>
        <v>0</v>
      </c>
      <c r="K34">
        <f>IF(LEFT(入力シート!AT34,1)="男",1,IF(LEFT(入力シート!AT34,1)="女",2,0))</f>
        <v>0</v>
      </c>
      <c r="L34" t="str">
        <f>RIGHT(入力シート!AU34,1)</f>
        <v/>
      </c>
      <c r="M34">
        <f>YEAR(入力シート!T34)</f>
        <v>1900</v>
      </c>
      <c r="N34">
        <f>入力シート!AW34*100+入力シート!AX34</f>
        <v>100</v>
      </c>
      <c r="O34" t="e">
        <f>VLOOKUP(入力シート!M34,DATE!$A$33:$B$80,2,FALSE)</f>
        <v>#N/A</v>
      </c>
      <c r="P34">
        <f>入力シート!C34</f>
        <v>0</v>
      </c>
      <c r="Q34" t="str">
        <f>入力シート!AY34</f>
        <v/>
      </c>
      <c r="S34" t="str">
        <f t="shared" si="1"/>
        <v/>
      </c>
      <c r="T34" t="str">
        <f t="shared" si="2"/>
        <v/>
      </c>
      <c r="U34" t="str">
        <f>入力シート!AZ34</f>
        <v/>
      </c>
      <c r="V34">
        <f>入力シート!AA34</f>
        <v>0</v>
      </c>
      <c r="W34" t="str">
        <f t="shared" si="3"/>
        <v/>
      </c>
      <c r="X34" t="str">
        <f t="shared" si="4"/>
        <v/>
      </c>
      <c r="Y34" t="str">
        <f>入力シート!BA34</f>
        <v/>
      </c>
      <c r="Z34">
        <f>入力シート!AC34</f>
        <v>0</v>
      </c>
      <c r="AA34" t="str">
        <f t="shared" si="5"/>
        <v/>
      </c>
      <c r="AB34" t="str">
        <f t="shared" si="6"/>
        <v/>
      </c>
      <c r="AC34" t="str">
        <f>入力シート!BB34</f>
        <v/>
      </c>
      <c r="AD34">
        <f>入力シート!AE34</f>
        <v>0</v>
      </c>
      <c r="AE34" t="str">
        <f t="shared" si="7"/>
        <v/>
      </c>
      <c r="AF34" t="str">
        <f t="shared" si="8"/>
        <v/>
      </c>
    </row>
    <row r="35" spans="1:32" x14ac:dyDescent="0.4">
      <c r="A35" s="81"/>
      <c r="B35" s="81"/>
      <c r="E35">
        <f>入力シート!F35</f>
        <v>0</v>
      </c>
      <c r="F35" t="str">
        <f>入力シート!D35&amp;"　"&amp;入力シート!E35</f>
        <v>　</v>
      </c>
      <c r="G35" t="str">
        <f>ASC(入力シート!G35&amp;" "&amp;入力シート!H35)</f>
        <v xml:space="preserve"> </v>
      </c>
      <c r="H35" t="str">
        <f t="shared" si="0"/>
        <v>　</v>
      </c>
      <c r="I35" t="str">
        <f>ASC(入力シート!I35&amp;" "&amp;入力シート!J35)</f>
        <v xml:space="preserve"> </v>
      </c>
      <c r="J35">
        <f>入力シート!K35</f>
        <v>0</v>
      </c>
      <c r="K35">
        <f>IF(LEFT(入力シート!AT35,1)="男",1,IF(LEFT(入力シート!AT35,1)="女",2,0))</f>
        <v>0</v>
      </c>
      <c r="L35" t="str">
        <f>RIGHT(入力シート!AU35,1)</f>
        <v/>
      </c>
      <c r="M35">
        <f>YEAR(入力シート!T35)</f>
        <v>1900</v>
      </c>
      <c r="N35">
        <f>入力シート!AW35*100+入力シート!AX35</f>
        <v>100</v>
      </c>
      <c r="O35" t="e">
        <f>VLOOKUP(入力シート!M35,DATE!$A$33:$B$80,2,FALSE)</f>
        <v>#N/A</v>
      </c>
      <c r="P35">
        <f>入力シート!C35</f>
        <v>0</v>
      </c>
      <c r="Q35" t="str">
        <f>入力シート!AY35</f>
        <v/>
      </c>
      <c r="S35" t="str">
        <f t="shared" si="1"/>
        <v/>
      </c>
      <c r="T35" t="str">
        <f t="shared" si="2"/>
        <v/>
      </c>
      <c r="U35" t="str">
        <f>入力シート!AZ35</f>
        <v/>
      </c>
      <c r="V35">
        <f>入力シート!AA35</f>
        <v>0</v>
      </c>
      <c r="W35" t="str">
        <f t="shared" si="3"/>
        <v/>
      </c>
      <c r="X35" t="str">
        <f t="shared" si="4"/>
        <v/>
      </c>
      <c r="Y35" t="str">
        <f>入力シート!BA35</f>
        <v/>
      </c>
      <c r="Z35">
        <f>入力シート!AC35</f>
        <v>0</v>
      </c>
      <c r="AA35" t="str">
        <f t="shared" si="5"/>
        <v/>
      </c>
      <c r="AB35" t="str">
        <f t="shared" si="6"/>
        <v/>
      </c>
      <c r="AC35" t="str">
        <f>入力シート!BB35</f>
        <v/>
      </c>
      <c r="AD35">
        <f>入力シート!AE35</f>
        <v>0</v>
      </c>
      <c r="AE35" t="str">
        <f t="shared" si="7"/>
        <v/>
      </c>
      <c r="AF35" t="str">
        <f t="shared" si="8"/>
        <v/>
      </c>
    </row>
    <row r="36" spans="1:32" x14ac:dyDescent="0.4">
      <c r="A36" s="81"/>
      <c r="B36" s="81"/>
      <c r="E36">
        <f>入力シート!F36</f>
        <v>0</v>
      </c>
      <c r="F36" t="str">
        <f>入力シート!D36&amp;"　"&amp;入力シート!E36</f>
        <v>　</v>
      </c>
      <c r="G36" t="str">
        <f>ASC(入力シート!G36&amp;" "&amp;入力シート!H36)</f>
        <v xml:space="preserve"> </v>
      </c>
      <c r="H36" t="str">
        <f t="shared" si="0"/>
        <v>　</v>
      </c>
      <c r="I36" t="str">
        <f>ASC(入力シート!I36&amp;" "&amp;入力シート!J36)</f>
        <v xml:space="preserve"> </v>
      </c>
      <c r="J36">
        <f>入力シート!K36</f>
        <v>0</v>
      </c>
      <c r="K36">
        <f>IF(LEFT(入力シート!AT36,1)="男",1,IF(LEFT(入力シート!AT36,1)="女",2,0))</f>
        <v>0</v>
      </c>
      <c r="L36" t="str">
        <f>RIGHT(入力シート!AU36,1)</f>
        <v/>
      </c>
      <c r="M36">
        <f>YEAR(入力シート!T36)</f>
        <v>1900</v>
      </c>
      <c r="N36">
        <f>入力シート!AW36*100+入力シート!AX36</f>
        <v>100</v>
      </c>
      <c r="O36" t="e">
        <f>VLOOKUP(入力シート!M36,DATE!$A$33:$B$80,2,FALSE)</f>
        <v>#N/A</v>
      </c>
      <c r="P36">
        <f>入力シート!C36</f>
        <v>0</v>
      </c>
      <c r="Q36" t="str">
        <f>入力シート!AY36</f>
        <v/>
      </c>
      <c r="S36" t="str">
        <f t="shared" si="1"/>
        <v/>
      </c>
      <c r="T36" t="str">
        <f t="shared" si="2"/>
        <v/>
      </c>
      <c r="U36" t="str">
        <f>入力シート!AZ36</f>
        <v/>
      </c>
      <c r="V36">
        <f>入力シート!AA36</f>
        <v>0</v>
      </c>
      <c r="W36" t="str">
        <f t="shared" si="3"/>
        <v/>
      </c>
      <c r="X36" t="str">
        <f t="shared" si="4"/>
        <v/>
      </c>
      <c r="Y36" t="str">
        <f>入力シート!BA36</f>
        <v/>
      </c>
      <c r="Z36">
        <f>入力シート!AC36</f>
        <v>0</v>
      </c>
      <c r="AA36" t="str">
        <f t="shared" si="5"/>
        <v/>
      </c>
      <c r="AB36" t="str">
        <f t="shared" si="6"/>
        <v/>
      </c>
      <c r="AC36" t="str">
        <f>入力シート!BB36</f>
        <v/>
      </c>
      <c r="AD36">
        <f>入力シート!AE36</f>
        <v>0</v>
      </c>
      <c r="AE36" t="str">
        <f t="shared" si="7"/>
        <v/>
      </c>
      <c r="AF36" t="str">
        <f t="shared" si="8"/>
        <v/>
      </c>
    </row>
    <row r="37" spans="1:32" x14ac:dyDescent="0.4">
      <c r="A37" s="81"/>
      <c r="B37" s="81"/>
      <c r="E37">
        <f>入力シート!F37</f>
        <v>0</v>
      </c>
      <c r="F37" t="str">
        <f>入力シート!D37&amp;"　"&amp;入力シート!E37</f>
        <v>　</v>
      </c>
      <c r="G37" t="str">
        <f>ASC(入力シート!G37&amp;" "&amp;入力シート!H37)</f>
        <v xml:space="preserve"> </v>
      </c>
      <c r="H37" t="str">
        <f t="shared" si="0"/>
        <v>　</v>
      </c>
      <c r="I37" t="str">
        <f>ASC(入力シート!I37&amp;" "&amp;入力シート!J37)</f>
        <v xml:space="preserve"> </v>
      </c>
      <c r="J37">
        <f>入力シート!K37</f>
        <v>0</v>
      </c>
      <c r="K37">
        <f>IF(LEFT(入力シート!AT37,1)="男",1,IF(LEFT(入力シート!AT37,1)="女",2,0))</f>
        <v>0</v>
      </c>
      <c r="L37" t="str">
        <f>RIGHT(入力シート!AU37,1)</f>
        <v/>
      </c>
      <c r="M37">
        <f>YEAR(入力シート!T37)</f>
        <v>1900</v>
      </c>
      <c r="N37">
        <f>入力シート!AW37*100+入力シート!AX37</f>
        <v>100</v>
      </c>
      <c r="O37" t="e">
        <f>VLOOKUP(入力シート!M37,DATE!$A$33:$B$80,2,FALSE)</f>
        <v>#N/A</v>
      </c>
      <c r="P37">
        <f>入力シート!C37</f>
        <v>0</v>
      </c>
      <c r="Q37" t="str">
        <f>入力シート!AY37</f>
        <v/>
      </c>
      <c r="S37" t="str">
        <f t="shared" si="1"/>
        <v/>
      </c>
      <c r="T37" t="str">
        <f t="shared" si="2"/>
        <v/>
      </c>
      <c r="U37" t="str">
        <f>入力シート!AZ37</f>
        <v/>
      </c>
      <c r="V37">
        <f>入力シート!AA37</f>
        <v>0</v>
      </c>
      <c r="W37" t="str">
        <f t="shared" si="3"/>
        <v/>
      </c>
      <c r="X37" t="str">
        <f t="shared" si="4"/>
        <v/>
      </c>
      <c r="Y37" t="str">
        <f>入力シート!BA37</f>
        <v/>
      </c>
      <c r="Z37">
        <f>入力シート!AC37</f>
        <v>0</v>
      </c>
      <c r="AA37" t="str">
        <f t="shared" si="5"/>
        <v/>
      </c>
      <c r="AB37" t="str">
        <f t="shared" si="6"/>
        <v/>
      </c>
      <c r="AC37" t="str">
        <f>入力シート!BB37</f>
        <v/>
      </c>
      <c r="AD37">
        <f>入力シート!AE37</f>
        <v>0</v>
      </c>
      <c r="AE37" t="str">
        <f t="shared" si="7"/>
        <v/>
      </c>
      <c r="AF37" t="str">
        <f t="shared" si="8"/>
        <v/>
      </c>
    </row>
    <row r="38" spans="1:32" x14ac:dyDescent="0.4">
      <c r="A38" s="81"/>
      <c r="B38" s="81"/>
      <c r="E38">
        <f>入力シート!F38</f>
        <v>0</v>
      </c>
      <c r="F38" t="str">
        <f>入力シート!D38&amp;"　"&amp;入力シート!E38</f>
        <v>　</v>
      </c>
      <c r="G38" t="str">
        <f>ASC(入力シート!G38&amp;" "&amp;入力シート!H38)</f>
        <v xml:space="preserve"> </v>
      </c>
      <c r="H38" t="str">
        <f t="shared" si="0"/>
        <v>　</v>
      </c>
      <c r="I38" t="str">
        <f>ASC(入力シート!I38&amp;" "&amp;入力シート!J38)</f>
        <v xml:space="preserve"> </v>
      </c>
      <c r="J38">
        <f>入力シート!K38</f>
        <v>0</v>
      </c>
      <c r="K38">
        <f>IF(LEFT(入力シート!AT38,1)="男",1,IF(LEFT(入力シート!AT38,1)="女",2,0))</f>
        <v>0</v>
      </c>
      <c r="L38" t="str">
        <f>RIGHT(入力シート!AU38,1)</f>
        <v/>
      </c>
      <c r="M38">
        <f>YEAR(入力シート!T38)</f>
        <v>1900</v>
      </c>
      <c r="N38">
        <f>入力シート!AW38*100+入力シート!AX38</f>
        <v>100</v>
      </c>
      <c r="O38" t="e">
        <f>VLOOKUP(入力シート!M38,DATE!$A$33:$B$80,2,FALSE)</f>
        <v>#N/A</v>
      </c>
      <c r="P38">
        <f>入力シート!C38</f>
        <v>0</v>
      </c>
      <c r="Q38" t="str">
        <f>入力シート!AY38</f>
        <v/>
      </c>
      <c r="S38" t="str">
        <f t="shared" si="1"/>
        <v/>
      </c>
      <c r="T38" t="str">
        <f t="shared" si="2"/>
        <v/>
      </c>
      <c r="U38" t="str">
        <f>入力シート!AZ38</f>
        <v/>
      </c>
      <c r="V38">
        <f>入力シート!AA38</f>
        <v>0</v>
      </c>
      <c r="W38" t="str">
        <f t="shared" si="3"/>
        <v/>
      </c>
      <c r="X38" t="str">
        <f t="shared" si="4"/>
        <v/>
      </c>
      <c r="Y38" t="str">
        <f>入力シート!BA38</f>
        <v/>
      </c>
      <c r="Z38">
        <f>入力シート!AC38</f>
        <v>0</v>
      </c>
      <c r="AA38" t="str">
        <f t="shared" si="5"/>
        <v/>
      </c>
      <c r="AB38" t="str">
        <f t="shared" si="6"/>
        <v/>
      </c>
      <c r="AC38" t="str">
        <f>入力シート!BB38</f>
        <v/>
      </c>
      <c r="AD38">
        <f>入力シート!AE38</f>
        <v>0</v>
      </c>
      <c r="AE38" t="str">
        <f t="shared" si="7"/>
        <v/>
      </c>
      <c r="AF38" t="str">
        <f t="shared" si="8"/>
        <v/>
      </c>
    </row>
    <row r="39" spans="1:32" x14ac:dyDescent="0.4">
      <c r="A39" s="81"/>
      <c r="B39" s="81"/>
      <c r="E39">
        <f>入力シート!F39</f>
        <v>0</v>
      </c>
      <c r="F39" t="str">
        <f>入力シート!D39&amp;"　"&amp;入力シート!E39</f>
        <v>　</v>
      </c>
      <c r="G39" t="str">
        <f>ASC(入力シート!G39&amp;" "&amp;入力シート!H39)</f>
        <v xml:space="preserve"> </v>
      </c>
      <c r="H39" t="str">
        <f t="shared" si="0"/>
        <v>　</v>
      </c>
      <c r="I39" t="str">
        <f>ASC(入力シート!I39&amp;" "&amp;入力シート!J39)</f>
        <v xml:space="preserve"> </v>
      </c>
      <c r="J39">
        <f>入力シート!K39</f>
        <v>0</v>
      </c>
      <c r="K39">
        <f>IF(LEFT(入力シート!AT39,1)="男",1,IF(LEFT(入力シート!AT39,1)="女",2,0))</f>
        <v>0</v>
      </c>
      <c r="L39" t="str">
        <f>RIGHT(入力シート!AU39,1)</f>
        <v/>
      </c>
      <c r="M39">
        <f>YEAR(入力シート!T39)</f>
        <v>1900</v>
      </c>
      <c r="N39">
        <f>入力シート!AW39*100+入力シート!AX39</f>
        <v>100</v>
      </c>
      <c r="O39" t="e">
        <f>VLOOKUP(入力シート!M39,DATE!$A$33:$B$80,2,FALSE)</f>
        <v>#N/A</v>
      </c>
      <c r="P39">
        <f>入力シート!C39</f>
        <v>0</v>
      </c>
      <c r="Q39" t="str">
        <f>入力シート!AY39</f>
        <v/>
      </c>
      <c r="S39" t="str">
        <f t="shared" si="1"/>
        <v/>
      </c>
      <c r="T39" t="str">
        <f t="shared" si="2"/>
        <v/>
      </c>
      <c r="U39" t="str">
        <f>入力シート!AZ39</f>
        <v/>
      </c>
      <c r="V39">
        <f>入力シート!AA39</f>
        <v>0</v>
      </c>
      <c r="W39" t="str">
        <f t="shared" si="3"/>
        <v/>
      </c>
      <c r="X39" t="str">
        <f t="shared" si="4"/>
        <v/>
      </c>
      <c r="Y39" t="str">
        <f>入力シート!BA39</f>
        <v/>
      </c>
      <c r="Z39">
        <f>入力シート!AC39</f>
        <v>0</v>
      </c>
      <c r="AA39" t="str">
        <f t="shared" si="5"/>
        <v/>
      </c>
      <c r="AB39" t="str">
        <f t="shared" si="6"/>
        <v/>
      </c>
      <c r="AC39" t="str">
        <f>入力シート!BB39</f>
        <v/>
      </c>
      <c r="AD39">
        <f>入力シート!AE39</f>
        <v>0</v>
      </c>
      <c r="AE39" t="str">
        <f t="shared" si="7"/>
        <v/>
      </c>
      <c r="AF39" t="str">
        <f t="shared" si="8"/>
        <v/>
      </c>
    </row>
    <row r="40" spans="1:32" x14ac:dyDescent="0.4">
      <c r="A40" s="81"/>
      <c r="B40" s="81"/>
      <c r="E40">
        <f>入力シート!F40</f>
        <v>0</v>
      </c>
      <c r="F40" t="str">
        <f>入力シート!D40&amp;"　"&amp;入力シート!E40</f>
        <v>　</v>
      </c>
      <c r="G40" t="str">
        <f>ASC(入力シート!G40&amp;" "&amp;入力シート!H40)</f>
        <v xml:space="preserve"> </v>
      </c>
      <c r="H40" t="str">
        <f t="shared" si="0"/>
        <v>　</v>
      </c>
      <c r="I40" t="str">
        <f>ASC(入力シート!I40&amp;" "&amp;入力シート!J40)</f>
        <v xml:space="preserve"> </v>
      </c>
      <c r="J40">
        <f>入力シート!K40</f>
        <v>0</v>
      </c>
      <c r="K40">
        <f>IF(LEFT(入力シート!AT40,1)="男",1,IF(LEFT(入力シート!AT40,1)="女",2,0))</f>
        <v>0</v>
      </c>
      <c r="L40" t="str">
        <f>RIGHT(入力シート!AU40,1)</f>
        <v/>
      </c>
      <c r="M40">
        <f>YEAR(入力シート!T40)</f>
        <v>1900</v>
      </c>
      <c r="N40">
        <f>入力シート!AW40*100+入力シート!AX40</f>
        <v>100</v>
      </c>
      <c r="O40" t="e">
        <f>VLOOKUP(入力シート!M40,DATE!$A$33:$B$80,2,FALSE)</f>
        <v>#N/A</v>
      </c>
      <c r="P40">
        <f>入力シート!C40</f>
        <v>0</v>
      </c>
      <c r="Q40" t="str">
        <f>入力シート!AY40</f>
        <v/>
      </c>
      <c r="S40" t="str">
        <f t="shared" si="1"/>
        <v/>
      </c>
      <c r="T40" t="str">
        <f t="shared" si="2"/>
        <v/>
      </c>
      <c r="U40" t="str">
        <f>入力シート!AZ40</f>
        <v/>
      </c>
      <c r="V40">
        <f>入力シート!AA40</f>
        <v>0</v>
      </c>
      <c r="W40" t="str">
        <f t="shared" si="3"/>
        <v/>
      </c>
      <c r="X40" t="str">
        <f t="shared" si="4"/>
        <v/>
      </c>
      <c r="Y40" t="str">
        <f>入力シート!BA40</f>
        <v/>
      </c>
      <c r="Z40">
        <f>入力シート!AC40</f>
        <v>0</v>
      </c>
      <c r="AA40" t="str">
        <f t="shared" si="5"/>
        <v/>
      </c>
      <c r="AB40" t="str">
        <f t="shared" si="6"/>
        <v/>
      </c>
      <c r="AC40" t="str">
        <f>入力シート!BB40</f>
        <v/>
      </c>
      <c r="AD40">
        <f>入力シート!AE40</f>
        <v>0</v>
      </c>
      <c r="AE40" t="str">
        <f t="shared" si="7"/>
        <v/>
      </c>
      <c r="AF40" t="str">
        <f t="shared" si="8"/>
        <v/>
      </c>
    </row>
    <row r="41" spans="1:32" x14ac:dyDescent="0.4">
      <c r="A41" s="81"/>
      <c r="B41" s="81"/>
      <c r="E41">
        <f>入力シート!F41</f>
        <v>0</v>
      </c>
      <c r="F41" t="str">
        <f>入力シート!D41&amp;"　"&amp;入力シート!E41</f>
        <v>　</v>
      </c>
      <c r="G41" t="str">
        <f>ASC(入力シート!G41&amp;" "&amp;入力シート!H41)</f>
        <v xml:space="preserve"> </v>
      </c>
      <c r="H41" t="str">
        <f t="shared" si="0"/>
        <v>　</v>
      </c>
      <c r="I41" t="str">
        <f>ASC(入力シート!I41&amp;" "&amp;入力シート!J41)</f>
        <v xml:space="preserve"> </v>
      </c>
      <c r="J41">
        <f>入力シート!K41</f>
        <v>0</v>
      </c>
      <c r="K41">
        <f>IF(LEFT(入力シート!AT41,1)="男",1,IF(LEFT(入力シート!AT41,1)="女",2,0))</f>
        <v>0</v>
      </c>
      <c r="L41" t="str">
        <f>RIGHT(入力シート!AU41,1)</f>
        <v/>
      </c>
      <c r="M41">
        <f>YEAR(入力シート!T41)</f>
        <v>1900</v>
      </c>
      <c r="N41">
        <f>入力シート!AW41*100+入力シート!AX41</f>
        <v>100</v>
      </c>
      <c r="O41" t="e">
        <f>VLOOKUP(入力シート!M41,DATE!$A$33:$B$80,2,FALSE)</f>
        <v>#N/A</v>
      </c>
      <c r="P41">
        <f>入力シート!C41</f>
        <v>0</v>
      </c>
      <c r="Q41" t="str">
        <f>入力シート!AY41</f>
        <v/>
      </c>
      <c r="S41" t="str">
        <f t="shared" si="1"/>
        <v/>
      </c>
      <c r="T41" t="str">
        <f t="shared" si="2"/>
        <v/>
      </c>
      <c r="U41" t="str">
        <f>入力シート!AZ41</f>
        <v/>
      </c>
      <c r="V41">
        <f>入力シート!AA41</f>
        <v>0</v>
      </c>
      <c r="W41" t="str">
        <f t="shared" si="3"/>
        <v/>
      </c>
      <c r="X41" t="str">
        <f t="shared" si="4"/>
        <v/>
      </c>
      <c r="Y41" t="str">
        <f>入力シート!BA41</f>
        <v/>
      </c>
      <c r="Z41">
        <f>入力シート!AC41</f>
        <v>0</v>
      </c>
      <c r="AA41" t="str">
        <f t="shared" si="5"/>
        <v/>
      </c>
      <c r="AB41" t="str">
        <f t="shared" si="6"/>
        <v/>
      </c>
      <c r="AC41" t="str">
        <f>入力シート!BB41</f>
        <v/>
      </c>
      <c r="AD41">
        <f>入力シート!AE41</f>
        <v>0</v>
      </c>
      <c r="AE41" t="str">
        <f t="shared" si="7"/>
        <v/>
      </c>
      <c r="AF41" t="str">
        <f t="shared" si="8"/>
        <v/>
      </c>
    </row>
    <row r="42" spans="1:32" x14ac:dyDescent="0.4">
      <c r="A42" s="81"/>
      <c r="B42" s="81"/>
      <c r="E42">
        <f>入力シート!F42</f>
        <v>0</v>
      </c>
      <c r="F42" t="str">
        <f>入力シート!D42&amp;"　"&amp;入力シート!E42</f>
        <v>　</v>
      </c>
      <c r="G42" t="str">
        <f>ASC(入力シート!G42&amp;" "&amp;入力シート!H42)</f>
        <v xml:space="preserve"> </v>
      </c>
      <c r="H42" t="str">
        <f>F42</f>
        <v>　</v>
      </c>
      <c r="I42" t="str">
        <f>ASC(入力シート!I42&amp;" "&amp;入力シート!J42)</f>
        <v xml:space="preserve"> </v>
      </c>
      <c r="J42">
        <f>入力シート!K42</f>
        <v>0</v>
      </c>
      <c r="K42">
        <f>IF(LEFT(入力シート!AT42,1)="男",1,IF(LEFT(入力シート!AT42,1)="女",2,0))</f>
        <v>0</v>
      </c>
      <c r="L42" t="str">
        <f>RIGHT(入力シート!AU42,1)</f>
        <v/>
      </c>
      <c r="M42">
        <f>YEAR(入力シート!T42)</f>
        <v>1900</v>
      </c>
      <c r="N42">
        <f>入力シート!AW42*100+入力シート!AX42</f>
        <v>100</v>
      </c>
      <c r="O42" t="e">
        <f>VLOOKUP(入力シート!M42,DATE!$A$33:$B$80,2,FALSE)</f>
        <v>#N/A</v>
      </c>
      <c r="P42">
        <f>入力シート!C42</f>
        <v>0</v>
      </c>
      <c r="Q42" t="str">
        <f>入力シート!AY42</f>
        <v/>
      </c>
      <c r="S42" t="str">
        <f>IF(Q42="","",0)</f>
        <v/>
      </c>
      <c r="T42" t="str">
        <f>IF(Q42="","",2)</f>
        <v/>
      </c>
      <c r="U42" t="str">
        <f>入力シート!AZ42</f>
        <v/>
      </c>
      <c r="V42">
        <f>入力シート!AA42</f>
        <v>0</v>
      </c>
      <c r="W42" t="str">
        <f>IF(U42="","",0)</f>
        <v/>
      </c>
      <c r="X42" t="str">
        <f>IF(U42="","",2)</f>
        <v/>
      </c>
      <c r="Y42" t="str">
        <f>入力シート!BA42</f>
        <v/>
      </c>
      <c r="Z42">
        <f>入力シート!AC42</f>
        <v>0</v>
      </c>
      <c r="AA42" t="str">
        <f>IF(Y42="","",0)</f>
        <v/>
      </c>
      <c r="AB42" t="str">
        <f>IF(Y42="","",2)</f>
        <v/>
      </c>
      <c r="AC42" t="str">
        <f>入力シート!BB42</f>
        <v/>
      </c>
      <c r="AD42">
        <f>入力シート!AE42</f>
        <v>0</v>
      </c>
      <c r="AE42" t="str">
        <f>IF(AC42="","",0)</f>
        <v/>
      </c>
      <c r="AF42" t="str">
        <f>IF(AC42="","",2)</f>
        <v/>
      </c>
    </row>
    <row r="43" spans="1:32" x14ac:dyDescent="0.4">
      <c r="A43" s="81"/>
      <c r="B43" s="81"/>
      <c r="E43">
        <f>入力シート!F43</f>
        <v>0</v>
      </c>
      <c r="F43" t="str">
        <f>入力シート!D43&amp;"　"&amp;入力シート!E43</f>
        <v>　</v>
      </c>
      <c r="G43" t="str">
        <f>ASC(入力シート!G43&amp;" "&amp;入力シート!H43)</f>
        <v xml:space="preserve"> </v>
      </c>
      <c r="H43" t="str">
        <f t="shared" ref="H43:H47" si="9">F43</f>
        <v>　</v>
      </c>
      <c r="I43" t="str">
        <f>ASC(入力シート!I43&amp;" "&amp;入力シート!J43)</f>
        <v xml:space="preserve"> </v>
      </c>
      <c r="J43">
        <f>入力シート!K43</f>
        <v>0</v>
      </c>
      <c r="K43">
        <f>IF(LEFT(入力シート!AT43,1)="男",1,IF(LEFT(入力シート!AT43,1)="女",2,0))</f>
        <v>0</v>
      </c>
      <c r="L43" t="str">
        <f>RIGHT(入力シート!AU43,1)</f>
        <v/>
      </c>
      <c r="M43">
        <f>YEAR(入力シート!T43)</f>
        <v>1900</v>
      </c>
      <c r="N43">
        <f>入力シート!AW43*100+入力シート!AX43</f>
        <v>100</v>
      </c>
      <c r="O43" t="e">
        <f>VLOOKUP(入力シート!M43,DATE!$A$33:$B$80,2,FALSE)</f>
        <v>#N/A</v>
      </c>
      <c r="P43">
        <f>入力シート!C43</f>
        <v>0</v>
      </c>
      <c r="Q43" t="str">
        <f>入力シート!AY43</f>
        <v/>
      </c>
      <c r="S43" t="str">
        <f t="shared" ref="S43:S47" si="10">IF(Q43="","",0)</f>
        <v/>
      </c>
      <c r="T43" t="str">
        <f t="shared" ref="T43:T47" si="11">IF(Q43="","",2)</f>
        <v/>
      </c>
      <c r="U43" t="str">
        <f>入力シート!AZ43</f>
        <v/>
      </c>
      <c r="V43">
        <f>入力シート!AA43</f>
        <v>0</v>
      </c>
      <c r="W43" t="str">
        <f t="shared" ref="W43:W47" si="12">IF(U43="","",0)</f>
        <v/>
      </c>
      <c r="X43" t="str">
        <f t="shared" ref="X43:X47" si="13">IF(U43="","",2)</f>
        <v/>
      </c>
      <c r="Y43" t="str">
        <f>入力シート!BA43</f>
        <v/>
      </c>
      <c r="Z43">
        <f>入力シート!AC43</f>
        <v>0</v>
      </c>
      <c r="AA43" t="str">
        <f t="shared" ref="AA43:AA47" si="14">IF(Y43="","",0)</f>
        <v/>
      </c>
      <c r="AB43" t="str">
        <f t="shared" ref="AB43:AB47" si="15">IF(Y43="","",2)</f>
        <v/>
      </c>
      <c r="AC43" t="str">
        <f>入力シート!BB43</f>
        <v/>
      </c>
      <c r="AD43">
        <f>入力シート!AE43</f>
        <v>0</v>
      </c>
      <c r="AE43" t="str">
        <f t="shared" ref="AE43:AE47" si="16">IF(AC43="","",0)</f>
        <v/>
      </c>
      <c r="AF43" t="str">
        <f t="shared" ref="AF43:AF47" si="17">IF(AC43="","",2)</f>
        <v/>
      </c>
    </row>
    <row r="44" spans="1:32" x14ac:dyDescent="0.4">
      <c r="A44" s="81"/>
      <c r="B44" s="81"/>
      <c r="E44">
        <f>入力シート!F44</f>
        <v>0</v>
      </c>
      <c r="F44" t="str">
        <f>入力シート!D44&amp;"　"&amp;入力シート!E44</f>
        <v>　</v>
      </c>
      <c r="G44" t="str">
        <f>ASC(入力シート!G44&amp;" "&amp;入力シート!H44)</f>
        <v xml:space="preserve"> </v>
      </c>
      <c r="H44" t="str">
        <f t="shared" si="9"/>
        <v>　</v>
      </c>
      <c r="I44" t="str">
        <f>ASC(入力シート!I44&amp;" "&amp;入力シート!J44)</f>
        <v xml:space="preserve"> </v>
      </c>
      <c r="J44">
        <f>入力シート!K44</f>
        <v>0</v>
      </c>
      <c r="K44">
        <f>IF(LEFT(入力シート!AT44,1)="男",1,IF(LEFT(入力シート!AT44,1)="女",2,0))</f>
        <v>0</v>
      </c>
      <c r="L44" t="str">
        <f>RIGHT(入力シート!AU44,1)</f>
        <v/>
      </c>
      <c r="M44">
        <f>YEAR(入力シート!T44)</f>
        <v>1900</v>
      </c>
      <c r="N44">
        <f>入力シート!AW44*100+入力シート!AX44</f>
        <v>100</v>
      </c>
      <c r="O44" t="e">
        <f>VLOOKUP(入力シート!M44,DATE!$A$33:$B$80,2,FALSE)</f>
        <v>#N/A</v>
      </c>
      <c r="P44">
        <f>入力シート!C44</f>
        <v>0</v>
      </c>
      <c r="Q44" t="str">
        <f>入力シート!AY44</f>
        <v/>
      </c>
      <c r="S44" t="str">
        <f t="shared" si="10"/>
        <v/>
      </c>
      <c r="T44" t="str">
        <f t="shared" si="11"/>
        <v/>
      </c>
      <c r="U44" t="str">
        <f>入力シート!AZ44</f>
        <v/>
      </c>
      <c r="V44">
        <f>入力シート!AA44</f>
        <v>0</v>
      </c>
      <c r="W44" t="str">
        <f t="shared" si="12"/>
        <v/>
      </c>
      <c r="X44" t="str">
        <f t="shared" si="13"/>
        <v/>
      </c>
      <c r="Y44" t="str">
        <f>入力シート!BA44</f>
        <v/>
      </c>
      <c r="Z44">
        <f>入力シート!AC44</f>
        <v>0</v>
      </c>
      <c r="AA44" t="str">
        <f t="shared" si="14"/>
        <v/>
      </c>
      <c r="AB44" t="str">
        <f t="shared" si="15"/>
        <v/>
      </c>
      <c r="AC44" t="str">
        <f>入力シート!BB44</f>
        <v/>
      </c>
      <c r="AD44">
        <f>入力シート!AE44</f>
        <v>0</v>
      </c>
      <c r="AE44" t="str">
        <f t="shared" si="16"/>
        <v/>
      </c>
      <c r="AF44" t="str">
        <f t="shared" si="17"/>
        <v/>
      </c>
    </row>
    <row r="45" spans="1:32" x14ac:dyDescent="0.4">
      <c r="A45" s="81"/>
      <c r="B45" s="81"/>
      <c r="E45">
        <f>入力シート!F45</f>
        <v>0</v>
      </c>
      <c r="F45" t="str">
        <f>入力シート!D45&amp;"　"&amp;入力シート!E45</f>
        <v>　</v>
      </c>
      <c r="G45" t="str">
        <f>ASC(入力シート!G45&amp;" "&amp;入力シート!H45)</f>
        <v xml:space="preserve"> </v>
      </c>
      <c r="H45" t="str">
        <f t="shared" si="9"/>
        <v>　</v>
      </c>
      <c r="I45" t="str">
        <f>ASC(入力シート!I45&amp;" "&amp;入力シート!J45)</f>
        <v xml:space="preserve"> </v>
      </c>
      <c r="J45">
        <f>入力シート!K45</f>
        <v>0</v>
      </c>
      <c r="K45">
        <f>IF(LEFT(入力シート!AT45,1)="男",1,IF(LEFT(入力シート!AT45,1)="女",2,0))</f>
        <v>0</v>
      </c>
      <c r="L45" t="str">
        <f>RIGHT(入力シート!AU45,1)</f>
        <v/>
      </c>
      <c r="M45">
        <f>YEAR(入力シート!T45)</f>
        <v>1900</v>
      </c>
      <c r="N45">
        <f>入力シート!AW45*100+入力シート!AX45</f>
        <v>100</v>
      </c>
      <c r="O45" t="e">
        <f>VLOOKUP(入力シート!M45,DATE!$A$33:$B$80,2,FALSE)</f>
        <v>#N/A</v>
      </c>
      <c r="P45">
        <f>入力シート!C45</f>
        <v>0</v>
      </c>
      <c r="Q45" t="str">
        <f>入力シート!AY45</f>
        <v/>
      </c>
      <c r="S45" t="str">
        <f t="shared" si="10"/>
        <v/>
      </c>
      <c r="T45" t="str">
        <f t="shared" si="11"/>
        <v/>
      </c>
      <c r="U45" t="str">
        <f>入力シート!AZ45</f>
        <v/>
      </c>
      <c r="V45">
        <f>入力シート!AA45</f>
        <v>0</v>
      </c>
      <c r="W45" t="str">
        <f t="shared" si="12"/>
        <v/>
      </c>
      <c r="X45" t="str">
        <f t="shared" si="13"/>
        <v/>
      </c>
      <c r="Y45" t="str">
        <f>入力シート!BA45</f>
        <v/>
      </c>
      <c r="Z45">
        <f>入力シート!AC45</f>
        <v>0</v>
      </c>
      <c r="AA45" t="str">
        <f t="shared" si="14"/>
        <v/>
      </c>
      <c r="AB45" t="str">
        <f t="shared" si="15"/>
        <v/>
      </c>
      <c r="AC45" t="str">
        <f>入力シート!BB45</f>
        <v/>
      </c>
      <c r="AD45">
        <f>入力シート!AE45</f>
        <v>0</v>
      </c>
      <c r="AE45" t="str">
        <f t="shared" si="16"/>
        <v/>
      </c>
      <c r="AF45" t="str">
        <f t="shared" si="17"/>
        <v/>
      </c>
    </row>
    <row r="46" spans="1:32" x14ac:dyDescent="0.4">
      <c r="A46" s="81"/>
      <c r="B46" s="81"/>
      <c r="E46">
        <f>入力シート!F46</f>
        <v>0</v>
      </c>
      <c r="F46" t="str">
        <f>入力シート!D46&amp;"　"&amp;入力シート!E46</f>
        <v>　</v>
      </c>
      <c r="G46" t="str">
        <f>ASC(入力シート!G46&amp;" "&amp;入力シート!H46)</f>
        <v xml:space="preserve"> </v>
      </c>
      <c r="H46" t="str">
        <f t="shared" si="9"/>
        <v>　</v>
      </c>
      <c r="I46" t="str">
        <f>ASC(入力シート!I46&amp;" "&amp;入力シート!J46)</f>
        <v xml:space="preserve"> </v>
      </c>
      <c r="J46">
        <f>入力シート!K46</f>
        <v>0</v>
      </c>
      <c r="K46">
        <f>IF(LEFT(入力シート!AT46,1)="男",1,IF(LEFT(入力シート!AT46,1)="女",2,0))</f>
        <v>0</v>
      </c>
      <c r="L46" t="str">
        <f>RIGHT(入力シート!AU46,1)</f>
        <v/>
      </c>
      <c r="M46">
        <f>YEAR(入力シート!T46)</f>
        <v>1900</v>
      </c>
      <c r="N46">
        <f>入力シート!AW46*100+入力シート!AX46</f>
        <v>100</v>
      </c>
      <c r="O46" t="e">
        <f>VLOOKUP(入力シート!M46,DATE!$A$33:$B$80,2,FALSE)</f>
        <v>#N/A</v>
      </c>
      <c r="P46">
        <f>入力シート!C46</f>
        <v>0</v>
      </c>
      <c r="Q46" t="str">
        <f>入力シート!AY46</f>
        <v/>
      </c>
      <c r="S46" t="str">
        <f t="shared" si="10"/>
        <v/>
      </c>
      <c r="T46" t="str">
        <f t="shared" si="11"/>
        <v/>
      </c>
      <c r="U46" t="str">
        <f>入力シート!AZ46</f>
        <v/>
      </c>
      <c r="V46">
        <f>入力シート!AA46</f>
        <v>0</v>
      </c>
      <c r="W46" t="str">
        <f t="shared" si="12"/>
        <v/>
      </c>
      <c r="X46" t="str">
        <f t="shared" si="13"/>
        <v/>
      </c>
      <c r="Y46" t="str">
        <f>入力シート!BA46</f>
        <v/>
      </c>
      <c r="Z46">
        <f>入力シート!AC46</f>
        <v>0</v>
      </c>
      <c r="AA46" t="str">
        <f t="shared" si="14"/>
        <v/>
      </c>
      <c r="AB46" t="str">
        <f t="shared" si="15"/>
        <v/>
      </c>
      <c r="AC46" t="str">
        <f>入力シート!BB46</f>
        <v/>
      </c>
      <c r="AD46">
        <f>入力シート!AE46</f>
        <v>0</v>
      </c>
      <c r="AE46" t="str">
        <f t="shared" si="16"/>
        <v/>
      </c>
      <c r="AF46" t="str">
        <f t="shared" si="17"/>
        <v/>
      </c>
    </row>
    <row r="47" spans="1:32" x14ac:dyDescent="0.4">
      <c r="A47" s="81"/>
      <c r="B47" s="81"/>
      <c r="E47">
        <f>入力シート!F47</f>
        <v>0</v>
      </c>
      <c r="F47" t="str">
        <f>入力シート!D47&amp;"　"&amp;入力シート!E47</f>
        <v>　</v>
      </c>
      <c r="G47" t="str">
        <f>ASC(入力シート!G47&amp;" "&amp;入力シート!H47)</f>
        <v xml:space="preserve"> </v>
      </c>
      <c r="H47" t="str">
        <f t="shared" si="9"/>
        <v>　</v>
      </c>
      <c r="I47" t="str">
        <f>ASC(入力シート!I47&amp;" "&amp;入力シート!J47)</f>
        <v xml:space="preserve"> </v>
      </c>
      <c r="J47">
        <f>入力シート!K47</f>
        <v>0</v>
      </c>
      <c r="K47">
        <f>IF(LEFT(入力シート!AT47,1)="男",1,IF(LEFT(入力シート!AT47,1)="女",2,0))</f>
        <v>0</v>
      </c>
      <c r="L47" t="str">
        <f>RIGHT(入力シート!AU47,1)</f>
        <v/>
      </c>
      <c r="M47">
        <f>YEAR(入力シート!T47)</f>
        <v>1900</v>
      </c>
      <c r="N47">
        <f>入力シート!AW47*100+入力シート!AX47</f>
        <v>100</v>
      </c>
      <c r="O47" t="e">
        <f>VLOOKUP(入力シート!M47,DATE!$A$33:$B$80,2,FALSE)</f>
        <v>#N/A</v>
      </c>
      <c r="P47">
        <f>入力シート!C47</f>
        <v>0</v>
      </c>
      <c r="Q47" t="str">
        <f>入力シート!AY47</f>
        <v/>
      </c>
      <c r="S47" t="str">
        <f t="shared" si="10"/>
        <v/>
      </c>
      <c r="T47" t="str">
        <f t="shared" si="11"/>
        <v/>
      </c>
      <c r="U47" t="str">
        <f>入力シート!AZ47</f>
        <v/>
      </c>
      <c r="V47">
        <f>入力シート!AA47</f>
        <v>0</v>
      </c>
      <c r="W47" t="str">
        <f t="shared" si="12"/>
        <v/>
      </c>
      <c r="X47" t="str">
        <f t="shared" si="13"/>
        <v/>
      </c>
      <c r="Y47" t="str">
        <f>入力シート!BA47</f>
        <v/>
      </c>
      <c r="Z47">
        <f>入力シート!AC47</f>
        <v>0</v>
      </c>
      <c r="AA47" t="str">
        <f t="shared" si="14"/>
        <v/>
      </c>
      <c r="AB47" t="str">
        <f t="shared" si="15"/>
        <v/>
      </c>
      <c r="AC47" t="str">
        <f>入力シート!BB47</f>
        <v/>
      </c>
      <c r="AD47">
        <f>入力シート!AE47</f>
        <v>0</v>
      </c>
      <c r="AE47" t="str">
        <f t="shared" si="16"/>
        <v/>
      </c>
      <c r="AF47" t="str">
        <f t="shared" si="17"/>
        <v/>
      </c>
    </row>
    <row r="48" spans="1:32" x14ac:dyDescent="0.4">
      <c r="A48" s="81"/>
      <c r="B48" s="81"/>
      <c r="E48">
        <f>入力シート!F48</f>
        <v>0</v>
      </c>
      <c r="F48" t="str">
        <f>入力シート!D48&amp;"　"&amp;入力シート!E48</f>
        <v>　</v>
      </c>
      <c r="G48" t="str">
        <f>ASC(入力シート!G48&amp;" "&amp;入力シート!H48)</f>
        <v xml:space="preserve"> </v>
      </c>
      <c r="H48" t="str">
        <f t="shared" ref="H48:H111" si="18">F48</f>
        <v>　</v>
      </c>
      <c r="I48" t="str">
        <f>ASC(入力シート!I48&amp;" "&amp;入力シート!J48)</f>
        <v xml:space="preserve"> </v>
      </c>
      <c r="J48">
        <f>入力シート!K48</f>
        <v>0</v>
      </c>
      <c r="K48">
        <f>IF(LEFT(入力シート!AT48,1)="男",1,IF(LEFT(入力シート!AT48,1)="女",2,0))</f>
        <v>0</v>
      </c>
      <c r="L48" t="str">
        <f>RIGHT(入力シート!AU48,1)</f>
        <v/>
      </c>
      <c r="M48">
        <f>YEAR(入力シート!T48)</f>
        <v>1900</v>
      </c>
      <c r="N48">
        <f>入力シート!AW48*100+入力シート!AX48</f>
        <v>100</v>
      </c>
      <c r="O48" t="e">
        <f>VLOOKUP(入力シート!M48,DATE!$A$33:$B$80,2,FALSE)</f>
        <v>#N/A</v>
      </c>
      <c r="P48">
        <f>入力シート!C48</f>
        <v>0</v>
      </c>
      <c r="Q48" t="str">
        <f>入力シート!AY48</f>
        <v/>
      </c>
      <c r="S48" t="str">
        <f t="shared" ref="S48:S111" si="19">IF(Q48="","",0)</f>
        <v/>
      </c>
      <c r="T48" t="str">
        <f t="shared" ref="T48:T111" si="20">IF(Q48="","",2)</f>
        <v/>
      </c>
      <c r="U48" t="str">
        <f>入力シート!AZ48</f>
        <v/>
      </c>
      <c r="V48">
        <f>入力シート!AA48</f>
        <v>0</v>
      </c>
      <c r="W48" t="str">
        <f t="shared" ref="W48:W111" si="21">IF(U48="","",0)</f>
        <v/>
      </c>
      <c r="X48" t="str">
        <f t="shared" ref="X48:X111" si="22">IF(U48="","",2)</f>
        <v/>
      </c>
      <c r="Y48" t="str">
        <f>入力シート!BA48</f>
        <v/>
      </c>
      <c r="Z48">
        <f>入力シート!AC48</f>
        <v>0</v>
      </c>
      <c r="AA48" t="str">
        <f t="shared" ref="AA48:AA111" si="23">IF(Y48="","",0)</f>
        <v/>
      </c>
      <c r="AB48" t="str">
        <f t="shared" ref="AB48:AB111" si="24">IF(Y48="","",2)</f>
        <v/>
      </c>
      <c r="AC48" t="str">
        <f>入力シート!BB48</f>
        <v/>
      </c>
      <c r="AD48">
        <f>入力シート!AE48</f>
        <v>0</v>
      </c>
      <c r="AE48" t="str">
        <f t="shared" ref="AE48:AE111" si="25">IF(AC48="","",0)</f>
        <v/>
      </c>
      <c r="AF48" t="str">
        <f t="shared" ref="AF48:AF111" si="26">IF(AC48="","",2)</f>
        <v/>
      </c>
    </row>
    <row r="49" spans="1:32" x14ac:dyDescent="0.4">
      <c r="A49" s="81"/>
      <c r="B49" s="81"/>
      <c r="E49">
        <f>入力シート!F49</f>
        <v>0</v>
      </c>
      <c r="F49" t="str">
        <f>入力シート!D49&amp;"　"&amp;入力シート!E49</f>
        <v>　</v>
      </c>
      <c r="G49" t="str">
        <f>ASC(入力シート!G49&amp;" "&amp;入力シート!H49)</f>
        <v xml:space="preserve"> </v>
      </c>
      <c r="H49" t="str">
        <f t="shared" si="18"/>
        <v>　</v>
      </c>
      <c r="I49" t="str">
        <f>ASC(入力シート!I49&amp;" "&amp;入力シート!J49)</f>
        <v xml:space="preserve"> </v>
      </c>
      <c r="J49">
        <f>入力シート!K49</f>
        <v>0</v>
      </c>
      <c r="K49">
        <f>IF(LEFT(入力シート!AT49,1)="男",1,IF(LEFT(入力シート!AT49,1)="女",2,0))</f>
        <v>0</v>
      </c>
      <c r="L49" t="str">
        <f>RIGHT(入力シート!AU49,1)</f>
        <v/>
      </c>
      <c r="M49">
        <f>YEAR(入力シート!T49)</f>
        <v>1900</v>
      </c>
      <c r="N49">
        <f>入力シート!AW49*100+入力シート!AX49</f>
        <v>100</v>
      </c>
      <c r="O49" t="e">
        <f>VLOOKUP(入力シート!M49,DATE!$A$33:$B$80,2,FALSE)</f>
        <v>#N/A</v>
      </c>
      <c r="P49">
        <f>入力シート!C49</f>
        <v>0</v>
      </c>
      <c r="Q49" t="str">
        <f>入力シート!AY49</f>
        <v/>
      </c>
      <c r="S49" t="str">
        <f t="shared" si="19"/>
        <v/>
      </c>
      <c r="T49" t="str">
        <f t="shared" si="20"/>
        <v/>
      </c>
      <c r="U49" t="str">
        <f>入力シート!AZ49</f>
        <v/>
      </c>
      <c r="V49">
        <f>入力シート!AA49</f>
        <v>0</v>
      </c>
      <c r="W49" t="str">
        <f t="shared" si="21"/>
        <v/>
      </c>
      <c r="X49" t="str">
        <f t="shared" si="22"/>
        <v/>
      </c>
      <c r="Y49" t="str">
        <f>入力シート!BA49</f>
        <v/>
      </c>
      <c r="Z49">
        <f>入力シート!AC49</f>
        <v>0</v>
      </c>
      <c r="AA49" t="str">
        <f t="shared" si="23"/>
        <v/>
      </c>
      <c r="AB49" t="str">
        <f t="shared" si="24"/>
        <v/>
      </c>
      <c r="AC49" t="str">
        <f>入力シート!BB49</f>
        <v/>
      </c>
      <c r="AD49">
        <f>入力シート!AE49</f>
        <v>0</v>
      </c>
      <c r="AE49" t="str">
        <f t="shared" si="25"/>
        <v/>
      </c>
      <c r="AF49" t="str">
        <f t="shared" si="26"/>
        <v/>
      </c>
    </row>
    <row r="50" spans="1:32" x14ac:dyDescent="0.4">
      <c r="A50" s="81"/>
      <c r="B50" s="81"/>
      <c r="E50">
        <f>入力シート!F50</f>
        <v>0</v>
      </c>
      <c r="F50" t="str">
        <f>入力シート!D50&amp;"　"&amp;入力シート!E50</f>
        <v>　</v>
      </c>
      <c r="G50" t="str">
        <f>ASC(入力シート!G50&amp;" "&amp;入力シート!H50)</f>
        <v xml:space="preserve"> </v>
      </c>
      <c r="H50" t="str">
        <f t="shared" si="18"/>
        <v>　</v>
      </c>
      <c r="I50" t="str">
        <f>ASC(入力シート!I50&amp;" "&amp;入力シート!J50)</f>
        <v xml:space="preserve"> </v>
      </c>
      <c r="J50">
        <f>入力シート!K50</f>
        <v>0</v>
      </c>
      <c r="K50">
        <f>IF(LEFT(入力シート!AT50,1)="男",1,IF(LEFT(入力シート!AT50,1)="女",2,0))</f>
        <v>0</v>
      </c>
      <c r="L50" t="str">
        <f>RIGHT(入力シート!AU50,1)</f>
        <v/>
      </c>
      <c r="M50">
        <f>YEAR(入力シート!T50)</f>
        <v>1900</v>
      </c>
      <c r="N50">
        <f>入力シート!AW50*100+入力シート!AX50</f>
        <v>100</v>
      </c>
      <c r="O50" t="e">
        <f>VLOOKUP(入力シート!M50,DATE!$A$33:$B$80,2,FALSE)</f>
        <v>#N/A</v>
      </c>
      <c r="P50">
        <f>入力シート!C50</f>
        <v>0</v>
      </c>
      <c r="Q50" t="str">
        <f>入力シート!AY50</f>
        <v/>
      </c>
      <c r="S50" t="str">
        <f t="shared" si="19"/>
        <v/>
      </c>
      <c r="T50" t="str">
        <f t="shared" si="20"/>
        <v/>
      </c>
      <c r="U50" t="str">
        <f>入力シート!AZ50</f>
        <v/>
      </c>
      <c r="V50">
        <f>入力シート!AA50</f>
        <v>0</v>
      </c>
      <c r="W50" t="str">
        <f t="shared" si="21"/>
        <v/>
      </c>
      <c r="X50" t="str">
        <f t="shared" si="22"/>
        <v/>
      </c>
      <c r="Y50" t="str">
        <f>入力シート!BA50</f>
        <v/>
      </c>
      <c r="Z50">
        <f>入力シート!AC50</f>
        <v>0</v>
      </c>
      <c r="AA50" t="str">
        <f t="shared" si="23"/>
        <v/>
      </c>
      <c r="AB50" t="str">
        <f t="shared" si="24"/>
        <v/>
      </c>
      <c r="AC50" t="str">
        <f>入力シート!BB50</f>
        <v/>
      </c>
      <c r="AD50">
        <f>入力シート!AE50</f>
        <v>0</v>
      </c>
      <c r="AE50" t="str">
        <f t="shared" si="25"/>
        <v/>
      </c>
      <c r="AF50" t="str">
        <f t="shared" si="26"/>
        <v/>
      </c>
    </row>
    <row r="51" spans="1:32" x14ac:dyDescent="0.4">
      <c r="A51" s="81"/>
      <c r="B51" s="81"/>
      <c r="E51">
        <f>入力シート!F51</f>
        <v>0</v>
      </c>
      <c r="F51" t="str">
        <f>入力シート!D51&amp;"　"&amp;入力シート!E51</f>
        <v>　</v>
      </c>
      <c r="G51" t="str">
        <f>ASC(入力シート!G51&amp;" "&amp;入力シート!H51)</f>
        <v xml:space="preserve"> </v>
      </c>
      <c r="H51" t="str">
        <f t="shared" si="18"/>
        <v>　</v>
      </c>
      <c r="I51" t="str">
        <f>ASC(入力シート!I51&amp;" "&amp;入力シート!J51)</f>
        <v xml:space="preserve"> </v>
      </c>
      <c r="J51">
        <f>入力シート!K51</f>
        <v>0</v>
      </c>
      <c r="K51">
        <f>IF(LEFT(入力シート!AT51,1)="男",1,IF(LEFT(入力シート!AT51,1)="女",2,0))</f>
        <v>0</v>
      </c>
      <c r="L51" t="str">
        <f>RIGHT(入力シート!AU51,1)</f>
        <v/>
      </c>
      <c r="M51">
        <f>YEAR(入力シート!T51)</f>
        <v>1900</v>
      </c>
      <c r="N51">
        <f>入力シート!AW51*100+入力シート!AX51</f>
        <v>100</v>
      </c>
      <c r="O51" t="e">
        <f>VLOOKUP(入力シート!M51,DATE!$A$33:$B$80,2,FALSE)</f>
        <v>#N/A</v>
      </c>
      <c r="P51">
        <f>入力シート!C51</f>
        <v>0</v>
      </c>
      <c r="Q51" t="str">
        <f>入力シート!AY51</f>
        <v/>
      </c>
      <c r="S51" t="str">
        <f t="shared" si="19"/>
        <v/>
      </c>
      <c r="T51" t="str">
        <f t="shared" si="20"/>
        <v/>
      </c>
      <c r="U51" t="str">
        <f>入力シート!AZ51</f>
        <v/>
      </c>
      <c r="V51">
        <f>入力シート!AA51</f>
        <v>0</v>
      </c>
      <c r="W51" t="str">
        <f t="shared" si="21"/>
        <v/>
      </c>
      <c r="X51" t="str">
        <f t="shared" si="22"/>
        <v/>
      </c>
      <c r="Y51" t="str">
        <f>入力シート!BA51</f>
        <v/>
      </c>
      <c r="Z51">
        <f>入力シート!AC51</f>
        <v>0</v>
      </c>
      <c r="AA51" t="str">
        <f t="shared" si="23"/>
        <v/>
      </c>
      <c r="AB51" t="str">
        <f t="shared" si="24"/>
        <v/>
      </c>
      <c r="AC51" t="str">
        <f>入力シート!BB51</f>
        <v/>
      </c>
      <c r="AD51">
        <f>入力シート!AE51</f>
        <v>0</v>
      </c>
      <c r="AE51" t="str">
        <f t="shared" si="25"/>
        <v/>
      </c>
      <c r="AF51" t="str">
        <f t="shared" si="26"/>
        <v/>
      </c>
    </row>
    <row r="52" spans="1:32" x14ac:dyDescent="0.4">
      <c r="A52" s="81"/>
      <c r="B52" s="81"/>
      <c r="E52">
        <f>入力シート!F52</f>
        <v>0</v>
      </c>
      <c r="F52" t="str">
        <f>入力シート!D52&amp;"　"&amp;入力シート!E52</f>
        <v>　</v>
      </c>
      <c r="G52" t="str">
        <f>ASC(入力シート!G52&amp;" "&amp;入力シート!H52)</f>
        <v xml:space="preserve"> </v>
      </c>
      <c r="H52" t="str">
        <f t="shared" si="18"/>
        <v>　</v>
      </c>
      <c r="I52" t="str">
        <f>ASC(入力シート!I52&amp;" "&amp;入力シート!J52)</f>
        <v xml:space="preserve"> </v>
      </c>
      <c r="J52">
        <f>入力シート!K52</f>
        <v>0</v>
      </c>
      <c r="K52">
        <f>IF(LEFT(入力シート!AT52,1)="男",1,IF(LEFT(入力シート!AT52,1)="女",2,0))</f>
        <v>0</v>
      </c>
      <c r="L52" t="str">
        <f>RIGHT(入力シート!AU52,1)</f>
        <v/>
      </c>
      <c r="M52">
        <f>YEAR(入力シート!T52)</f>
        <v>1900</v>
      </c>
      <c r="N52">
        <f>入力シート!AW52*100+入力シート!AX52</f>
        <v>100</v>
      </c>
      <c r="O52" t="e">
        <f>VLOOKUP(入力シート!M52,DATE!$A$33:$B$80,2,FALSE)</f>
        <v>#N/A</v>
      </c>
      <c r="P52">
        <f>入力シート!C52</f>
        <v>0</v>
      </c>
      <c r="Q52" t="str">
        <f>入力シート!AY52</f>
        <v/>
      </c>
      <c r="S52" t="str">
        <f t="shared" si="19"/>
        <v/>
      </c>
      <c r="T52" t="str">
        <f t="shared" si="20"/>
        <v/>
      </c>
      <c r="U52" t="str">
        <f>入力シート!AZ52</f>
        <v/>
      </c>
      <c r="V52">
        <f>入力シート!AA52</f>
        <v>0</v>
      </c>
      <c r="W52" t="str">
        <f t="shared" si="21"/>
        <v/>
      </c>
      <c r="X52" t="str">
        <f t="shared" si="22"/>
        <v/>
      </c>
      <c r="Y52" t="str">
        <f>入力シート!BA52</f>
        <v/>
      </c>
      <c r="Z52">
        <f>入力シート!AC52</f>
        <v>0</v>
      </c>
      <c r="AA52" t="str">
        <f t="shared" si="23"/>
        <v/>
      </c>
      <c r="AB52" t="str">
        <f t="shared" si="24"/>
        <v/>
      </c>
      <c r="AC52" t="str">
        <f>入力シート!BB52</f>
        <v/>
      </c>
      <c r="AD52">
        <f>入力シート!AE52</f>
        <v>0</v>
      </c>
      <c r="AE52" t="str">
        <f t="shared" si="25"/>
        <v/>
      </c>
      <c r="AF52" t="str">
        <f t="shared" si="26"/>
        <v/>
      </c>
    </row>
    <row r="53" spans="1:32" x14ac:dyDescent="0.4">
      <c r="A53" s="81"/>
      <c r="B53" s="81"/>
      <c r="E53">
        <f>入力シート!F53</f>
        <v>0</v>
      </c>
      <c r="F53" t="str">
        <f>入力シート!D53&amp;"　"&amp;入力シート!E53</f>
        <v>　</v>
      </c>
      <c r="G53" t="str">
        <f>ASC(入力シート!G53&amp;" "&amp;入力シート!H53)</f>
        <v xml:space="preserve"> </v>
      </c>
      <c r="H53" t="str">
        <f t="shared" si="18"/>
        <v>　</v>
      </c>
      <c r="I53" t="str">
        <f>ASC(入力シート!I53&amp;" "&amp;入力シート!J53)</f>
        <v xml:space="preserve"> </v>
      </c>
      <c r="J53">
        <f>入力シート!K53</f>
        <v>0</v>
      </c>
      <c r="K53">
        <f>IF(LEFT(入力シート!AT53,1)="男",1,IF(LEFT(入力シート!AT53,1)="女",2,0))</f>
        <v>0</v>
      </c>
      <c r="L53" t="str">
        <f>RIGHT(入力シート!AU53,1)</f>
        <v/>
      </c>
      <c r="M53">
        <f>YEAR(入力シート!T53)</f>
        <v>1900</v>
      </c>
      <c r="N53">
        <f>入力シート!AW53*100+入力シート!AX53</f>
        <v>100</v>
      </c>
      <c r="O53" t="e">
        <f>VLOOKUP(入力シート!M53,DATE!$A$33:$B$80,2,FALSE)</f>
        <v>#N/A</v>
      </c>
      <c r="P53">
        <f>入力シート!C53</f>
        <v>0</v>
      </c>
      <c r="Q53" t="str">
        <f>入力シート!AY53</f>
        <v/>
      </c>
      <c r="S53" t="str">
        <f t="shared" si="19"/>
        <v/>
      </c>
      <c r="T53" t="str">
        <f t="shared" si="20"/>
        <v/>
      </c>
      <c r="U53" t="str">
        <f>入力シート!AZ53</f>
        <v/>
      </c>
      <c r="V53">
        <f>入力シート!AA53</f>
        <v>0</v>
      </c>
      <c r="W53" t="str">
        <f t="shared" si="21"/>
        <v/>
      </c>
      <c r="X53" t="str">
        <f t="shared" si="22"/>
        <v/>
      </c>
      <c r="Y53" t="str">
        <f>入力シート!BA53</f>
        <v/>
      </c>
      <c r="Z53">
        <f>入力シート!AC53</f>
        <v>0</v>
      </c>
      <c r="AA53" t="str">
        <f t="shared" si="23"/>
        <v/>
      </c>
      <c r="AB53" t="str">
        <f t="shared" si="24"/>
        <v/>
      </c>
      <c r="AC53" t="str">
        <f>入力シート!BB53</f>
        <v/>
      </c>
      <c r="AD53">
        <f>入力シート!AE53</f>
        <v>0</v>
      </c>
      <c r="AE53" t="str">
        <f t="shared" si="25"/>
        <v/>
      </c>
      <c r="AF53" t="str">
        <f t="shared" si="26"/>
        <v/>
      </c>
    </row>
    <row r="54" spans="1:32" x14ac:dyDescent="0.4">
      <c r="A54" s="81"/>
      <c r="B54" s="81"/>
      <c r="E54">
        <f>入力シート!F54</f>
        <v>0</v>
      </c>
      <c r="F54" t="str">
        <f>入力シート!D54&amp;"　"&amp;入力シート!E54</f>
        <v>　</v>
      </c>
      <c r="G54" t="str">
        <f>ASC(入力シート!G54&amp;" "&amp;入力シート!H54)</f>
        <v xml:space="preserve"> </v>
      </c>
      <c r="H54" t="str">
        <f t="shared" si="18"/>
        <v>　</v>
      </c>
      <c r="I54" t="str">
        <f>ASC(入力シート!I54&amp;" "&amp;入力シート!J54)</f>
        <v xml:space="preserve"> </v>
      </c>
      <c r="J54">
        <f>入力シート!K54</f>
        <v>0</v>
      </c>
      <c r="K54">
        <f>IF(LEFT(入力シート!AT54,1)="男",1,IF(LEFT(入力シート!AT54,1)="女",2,0))</f>
        <v>0</v>
      </c>
      <c r="L54" t="str">
        <f>RIGHT(入力シート!AU54,1)</f>
        <v/>
      </c>
      <c r="M54">
        <f>YEAR(入力シート!T54)</f>
        <v>1900</v>
      </c>
      <c r="N54">
        <f>入力シート!AW54*100+入力シート!AX54</f>
        <v>100</v>
      </c>
      <c r="O54" t="e">
        <f>VLOOKUP(入力シート!M54,DATE!$A$33:$B$80,2,FALSE)</f>
        <v>#N/A</v>
      </c>
      <c r="P54">
        <f>入力シート!C54</f>
        <v>0</v>
      </c>
      <c r="Q54" t="str">
        <f>入力シート!AY54</f>
        <v/>
      </c>
      <c r="S54" t="str">
        <f t="shared" si="19"/>
        <v/>
      </c>
      <c r="T54" t="str">
        <f t="shared" si="20"/>
        <v/>
      </c>
      <c r="U54" t="str">
        <f>入力シート!AZ54</f>
        <v/>
      </c>
      <c r="V54">
        <f>入力シート!AA54</f>
        <v>0</v>
      </c>
      <c r="W54" t="str">
        <f t="shared" si="21"/>
        <v/>
      </c>
      <c r="X54" t="str">
        <f t="shared" si="22"/>
        <v/>
      </c>
      <c r="Y54" t="str">
        <f>入力シート!BA54</f>
        <v/>
      </c>
      <c r="Z54">
        <f>入力シート!AC54</f>
        <v>0</v>
      </c>
      <c r="AA54" t="str">
        <f t="shared" si="23"/>
        <v/>
      </c>
      <c r="AB54" t="str">
        <f t="shared" si="24"/>
        <v/>
      </c>
      <c r="AC54" t="str">
        <f>入力シート!BB54</f>
        <v/>
      </c>
      <c r="AD54">
        <f>入力シート!AE54</f>
        <v>0</v>
      </c>
      <c r="AE54" t="str">
        <f t="shared" si="25"/>
        <v/>
      </c>
      <c r="AF54" t="str">
        <f t="shared" si="26"/>
        <v/>
      </c>
    </row>
    <row r="55" spans="1:32" x14ac:dyDescent="0.4">
      <c r="A55" s="81"/>
      <c r="B55" s="81"/>
      <c r="E55">
        <f>入力シート!F55</f>
        <v>0</v>
      </c>
      <c r="F55" t="str">
        <f>入力シート!D55&amp;"　"&amp;入力シート!E55</f>
        <v>　</v>
      </c>
      <c r="G55" t="str">
        <f>ASC(入力シート!G55&amp;" "&amp;入力シート!H55)</f>
        <v xml:space="preserve"> </v>
      </c>
      <c r="H55" t="str">
        <f t="shared" si="18"/>
        <v>　</v>
      </c>
      <c r="I55" t="str">
        <f>ASC(入力シート!I55&amp;" "&amp;入力シート!J55)</f>
        <v xml:space="preserve"> </v>
      </c>
      <c r="J55">
        <f>入力シート!K55</f>
        <v>0</v>
      </c>
      <c r="K55">
        <f>IF(LEFT(入力シート!AT55,1)="男",1,IF(LEFT(入力シート!AT55,1)="女",2,0))</f>
        <v>0</v>
      </c>
      <c r="L55" t="str">
        <f>RIGHT(入力シート!AU55,1)</f>
        <v/>
      </c>
      <c r="M55">
        <f>YEAR(入力シート!T55)</f>
        <v>1900</v>
      </c>
      <c r="N55">
        <f>入力シート!AW55*100+入力シート!AX55</f>
        <v>100</v>
      </c>
      <c r="O55" t="e">
        <f>VLOOKUP(入力シート!M55,DATE!$A$33:$B$80,2,FALSE)</f>
        <v>#N/A</v>
      </c>
      <c r="P55">
        <f>入力シート!C55</f>
        <v>0</v>
      </c>
      <c r="Q55" t="str">
        <f>入力シート!AY55</f>
        <v/>
      </c>
      <c r="S55" t="str">
        <f t="shared" si="19"/>
        <v/>
      </c>
      <c r="T55" t="str">
        <f t="shared" si="20"/>
        <v/>
      </c>
      <c r="U55" t="str">
        <f>入力シート!AZ55</f>
        <v/>
      </c>
      <c r="V55">
        <f>入力シート!AA55</f>
        <v>0</v>
      </c>
      <c r="W55" t="str">
        <f t="shared" si="21"/>
        <v/>
      </c>
      <c r="X55" t="str">
        <f t="shared" si="22"/>
        <v/>
      </c>
      <c r="Y55" t="str">
        <f>入力シート!BA55</f>
        <v/>
      </c>
      <c r="Z55">
        <f>入力シート!AC55</f>
        <v>0</v>
      </c>
      <c r="AA55" t="str">
        <f t="shared" si="23"/>
        <v/>
      </c>
      <c r="AB55" t="str">
        <f t="shared" si="24"/>
        <v/>
      </c>
      <c r="AC55" t="str">
        <f>入力シート!BB55</f>
        <v/>
      </c>
      <c r="AD55">
        <f>入力シート!AE55</f>
        <v>0</v>
      </c>
      <c r="AE55" t="str">
        <f t="shared" si="25"/>
        <v/>
      </c>
      <c r="AF55" t="str">
        <f t="shared" si="26"/>
        <v/>
      </c>
    </row>
    <row r="56" spans="1:32" x14ac:dyDescent="0.4">
      <c r="A56" s="81"/>
      <c r="B56" s="81"/>
      <c r="E56">
        <f>入力シート!F56</f>
        <v>0</v>
      </c>
      <c r="F56" t="str">
        <f>入力シート!D56&amp;"　"&amp;入力シート!E56</f>
        <v>　</v>
      </c>
      <c r="G56" t="str">
        <f>ASC(入力シート!G56&amp;" "&amp;入力シート!H56)</f>
        <v xml:space="preserve"> </v>
      </c>
      <c r="H56" t="str">
        <f t="shared" si="18"/>
        <v>　</v>
      </c>
      <c r="I56" t="str">
        <f>ASC(入力シート!I56&amp;" "&amp;入力シート!J56)</f>
        <v xml:space="preserve"> </v>
      </c>
      <c r="J56">
        <f>入力シート!K56</f>
        <v>0</v>
      </c>
      <c r="K56">
        <f>IF(LEFT(入力シート!AT56,1)="男",1,IF(LEFT(入力シート!AT56,1)="女",2,0))</f>
        <v>0</v>
      </c>
      <c r="L56" t="str">
        <f>RIGHT(入力シート!AU56,1)</f>
        <v/>
      </c>
      <c r="M56">
        <f>YEAR(入力シート!T56)</f>
        <v>1900</v>
      </c>
      <c r="N56">
        <f>入力シート!AW56*100+入力シート!AX56</f>
        <v>100</v>
      </c>
      <c r="O56" t="e">
        <f>VLOOKUP(入力シート!M56,DATE!$A$33:$B$80,2,FALSE)</f>
        <v>#N/A</v>
      </c>
      <c r="P56">
        <f>入力シート!C56</f>
        <v>0</v>
      </c>
      <c r="Q56" t="str">
        <f>入力シート!AY56</f>
        <v/>
      </c>
      <c r="S56" t="str">
        <f t="shared" si="19"/>
        <v/>
      </c>
      <c r="T56" t="str">
        <f t="shared" si="20"/>
        <v/>
      </c>
      <c r="U56" t="str">
        <f>入力シート!AZ56</f>
        <v/>
      </c>
      <c r="V56">
        <f>入力シート!AA56</f>
        <v>0</v>
      </c>
      <c r="W56" t="str">
        <f t="shared" si="21"/>
        <v/>
      </c>
      <c r="X56" t="str">
        <f t="shared" si="22"/>
        <v/>
      </c>
      <c r="Y56" t="str">
        <f>入力シート!BA56</f>
        <v/>
      </c>
      <c r="Z56">
        <f>入力シート!AC56</f>
        <v>0</v>
      </c>
      <c r="AA56" t="str">
        <f t="shared" si="23"/>
        <v/>
      </c>
      <c r="AB56" t="str">
        <f t="shared" si="24"/>
        <v/>
      </c>
      <c r="AC56" t="str">
        <f>入力シート!BB56</f>
        <v/>
      </c>
      <c r="AD56">
        <f>入力シート!AE56</f>
        <v>0</v>
      </c>
      <c r="AE56" t="str">
        <f t="shared" si="25"/>
        <v/>
      </c>
      <c r="AF56" t="str">
        <f t="shared" si="26"/>
        <v/>
      </c>
    </row>
    <row r="57" spans="1:32" x14ac:dyDescent="0.4">
      <c r="A57" s="81"/>
      <c r="B57" s="81"/>
      <c r="E57">
        <f>入力シート!F57</f>
        <v>0</v>
      </c>
      <c r="F57" t="str">
        <f>入力シート!D57&amp;"　"&amp;入力シート!E57</f>
        <v>　</v>
      </c>
      <c r="G57" t="str">
        <f>ASC(入力シート!G57&amp;" "&amp;入力シート!H57)</f>
        <v xml:space="preserve"> </v>
      </c>
      <c r="H57" t="str">
        <f t="shared" si="18"/>
        <v>　</v>
      </c>
      <c r="I57" t="str">
        <f>ASC(入力シート!I57&amp;" "&amp;入力シート!J57)</f>
        <v xml:space="preserve"> </v>
      </c>
      <c r="J57">
        <f>入力シート!K57</f>
        <v>0</v>
      </c>
      <c r="K57">
        <f>IF(LEFT(入力シート!AT57,1)="男",1,IF(LEFT(入力シート!AT57,1)="女",2,0))</f>
        <v>0</v>
      </c>
      <c r="L57" t="str">
        <f>RIGHT(入力シート!AU57,1)</f>
        <v/>
      </c>
      <c r="M57">
        <f>YEAR(入力シート!T57)</f>
        <v>1900</v>
      </c>
      <c r="N57">
        <f>入力シート!AW57*100+入力シート!AX57</f>
        <v>100</v>
      </c>
      <c r="O57" t="e">
        <f>VLOOKUP(入力シート!M57,DATE!$A$33:$B$80,2,FALSE)</f>
        <v>#N/A</v>
      </c>
      <c r="P57">
        <f>入力シート!C57</f>
        <v>0</v>
      </c>
      <c r="Q57" t="str">
        <f>入力シート!AY57</f>
        <v/>
      </c>
      <c r="S57" t="str">
        <f t="shared" si="19"/>
        <v/>
      </c>
      <c r="T57" t="str">
        <f t="shared" si="20"/>
        <v/>
      </c>
      <c r="U57" t="str">
        <f>入力シート!AZ57</f>
        <v/>
      </c>
      <c r="V57">
        <f>入力シート!AA57</f>
        <v>0</v>
      </c>
      <c r="W57" t="str">
        <f t="shared" si="21"/>
        <v/>
      </c>
      <c r="X57" t="str">
        <f t="shared" si="22"/>
        <v/>
      </c>
      <c r="Y57" t="str">
        <f>入力シート!BA57</f>
        <v/>
      </c>
      <c r="Z57">
        <f>入力シート!AC57</f>
        <v>0</v>
      </c>
      <c r="AA57" t="str">
        <f t="shared" si="23"/>
        <v/>
      </c>
      <c r="AB57" t="str">
        <f t="shared" si="24"/>
        <v/>
      </c>
      <c r="AC57" t="str">
        <f>入力シート!BB57</f>
        <v/>
      </c>
      <c r="AD57">
        <f>入力シート!AE57</f>
        <v>0</v>
      </c>
      <c r="AE57" t="str">
        <f t="shared" si="25"/>
        <v/>
      </c>
      <c r="AF57" t="str">
        <f t="shared" si="26"/>
        <v/>
      </c>
    </row>
    <row r="58" spans="1:32" x14ac:dyDescent="0.4">
      <c r="A58" s="81"/>
      <c r="B58" s="81"/>
      <c r="E58">
        <f>入力シート!F58</f>
        <v>0</v>
      </c>
      <c r="F58" t="str">
        <f>入力シート!D58&amp;"　"&amp;入力シート!E58</f>
        <v>　</v>
      </c>
      <c r="G58" t="str">
        <f>ASC(入力シート!G58&amp;" "&amp;入力シート!H58)</f>
        <v xml:space="preserve"> </v>
      </c>
      <c r="H58" t="str">
        <f t="shared" si="18"/>
        <v>　</v>
      </c>
      <c r="I58" t="str">
        <f>ASC(入力シート!I58&amp;" "&amp;入力シート!J58)</f>
        <v xml:space="preserve"> </v>
      </c>
      <c r="J58">
        <f>入力シート!K58</f>
        <v>0</v>
      </c>
      <c r="K58">
        <f>IF(LEFT(入力シート!AT58,1)="男",1,IF(LEFT(入力シート!AT58,1)="女",2,0))</f>
        <v>0</v>
      </c>
      <c r="L58" t="str">
        <f>RIGHT(入力シート!AU58,1)</f>
        <v/>
      </c>
      <c r="M58">
        <f>YEAR(入力シート!T58)</f>
        <v>1900</v>
      </c>
      <c r="N58">
        <f>入力シート!AW58*100+入力シート!AX58</f>
        <v>100</v>
      </c>
      <c r="O58" t="e">
        <f>VLOOKUP(入力シート!M58,DATE!$A$33:$B$80,2,FALSE)</f>
        <v>#N/A</v>
      </c>
      <c r="P58">
        <f>入力シート!C58</f>
        <v>0</v>
      </c>
      <c r="Q58" t="str">
        <f>入力シート!AY58</f>
        <v/>
      </c>
      <c r="S58" t="str">
        <f t="shared" si="19"/>
        <v/>
      </c>
      <c r="T58" t="str">
        <f t="shared" si="20"/>
        <v/>
      </c>
      <c r="U58" t="str">
        <f>入力シート!AZ58</f>
        <v/>
      </c>
      <c r="V58">
        <f>入力シート!AA58</f>
        <v>0</v>
      </c>
      <c r="W58" t="str">
        <f t="shared" si="21"/>
        <v/>
      </c>
      <c r="X58" t="str">
        <f t="shared" si="22"/>
        <v/>
      </c>
      <c r="Y58" t="str">
        <f>入力シート!BA58</f>
        <v/>
      </c>
      <c r="Z58">
        <f>入力シート!AC58</f>
        <v>0</v>
      </c>
      <c r="AA58" t="str">
        <f t="shared" si="23"/>
        <v/>
      </c>
      <c r="AB58" t="str">
        <f t="shared" si="24"/>
        <v/>
      </c>
      <c r="AC58" t="str">
        <f>入力シート!BB58</f>
        <v/>
      </c>
      <c r="AD58">
        <f>入力シート!AE58</f>
        <v>0</v>
      </c>
      <c r="AE58" t="str">
        <f t="shared" si="25"/>
        <v/>
      </c>
      <c r="AF58" t="str">
        <f t="shared" si="26"/>
        <v/>
      </c>
    </row>
    <row r="59" spans="1:32" x14ac:dyDescent="0.4">
      <c r="A59" s="81"/>
      <c r="B59" s="81"/>
      <c r="E59">
        <f>入力シート!F59</f>
        <v>0</v>
      </c>
      <c r="F59" t="str">
        <f>入力シート!D59&amp;"　"&amp;入力シート!E59</f>
        <v>　</v>
      </c>
      <c r="G59" t="str">
        <f>ASC(入力シート!G59&amp;" "&amp;入力シート!H59)</f>
        <v xml:space="preserve"> </v>
      </c>
      <c r="H59" t="str">
        <f t="shared" si="18"/>
        <v>　</v>
      </c>
      <c r="I59" t="str">
        <f>ASC(入力シート!I59&amp;" "&amp;入力シート!J59)</f>
        <v xml:space="preserve"> </v>
      </c>
      <c r="J59">
        <f>入力シート!K59</f>
        <v>0</v>
      </c>
      <c r="K59">
        <f>IF(LEFT(入力シート!AT59,1)="男",1,IF(LEFT(入力シート!AT59,1)="女",2,0))</f>
        <v>0</v>
      </c>
      <c r="L59" t="str">
        <f>RIGHT(入力シート!AU59,1)</f>
        <v/>
      </c>
      <c r="M59">
        <f>YEAR(入力シート!T59)</f>
        <v>1900</v>
      </c>
      <c r="N59">
        <f>入力シート!AW59*100+入力シート!AX59</f>
        <v>100</v>
      </c>
      <c r="O59" t="e">
        <f>VLOOKUP(入力シート!M59,DATE!$A$33:$B$80,2,FALSE)</f>
        <v>#N/A</v>
      </c>
      <c r="P59">
        <f>入力シート!C59</f>
        <v>0</v>
      </c>
      <c r="Q59" t="str">
        <f>入力シート!AY59</f>
        <v/>
      </c>
      <c r="S59" t="str">
        <f t="shared" si="19"/>
        <v/>
      </c>
      <c r="T59" t="str">
        <f t="shared" si="20"/>
        <v/>
      </c>
      <c r="U59" t="str">
        <f>入力シート!AZ59</f>
        <v/>
      </c>
      <c r="V59">
        <f>入力シート!AA59</f>
        <v>0</v>
      </c>
      <c r="W59" t="str">
        <f t="shared" si="21"/>
        <v/>
      </c>
      <c r="X59" t="str">
        <f t="shared" si="22"/>
        <v/>
      </c>
      <c r="Y59" t="str">
        <f>入力シート!BA59</f>
        <v/>
      </c>
      <c r="Z59">
        <f>入力シート!AC59</f>
        <v>0</v>
      </c>
      <c r="AA59" t="str">
        <f t="shared" si="23"/>
        <v/>
      </c>
      <c r="AB59" t="str">
        <f t="shared" si="24"/>
        <v/>
      </c>
      <c r="AC59" t="str">
        <f>入力シート!BB59</f>
        <v/>
      </c>
      <c r="AD59">
        <f>入力シート!AE59</f>
        <v>0</v>
      </c>
      <c r="AE59" t="str">
        <f t="shared" si="25"/>
        <v/>
      </c>
      <c r="AF59" t="str">
        <f t="shared" si="26"/>
        <v/>
      </c>
    </row>
    <row r="60" spans="1:32" x14ac:dyDescent="0.4">
      <c r="A60" s="81"/>
      <c r="B60" s="81"/>
      <c r="E60">
        <f>入力シート!F60</f>
        <v>0</v>
      </c>
      <c r="F60" t="str">
        <f>入力シート!D60&amp;"　"&amp;入力シート!E60</f>
        <v>　</v>
      </c>
      <c r="G60" t="str">
        <f>ASC(入力シート!G60&amp;" "&amp;入力シート!H60)</f>
        <v xml:space="preserve"> </v>
      </c>
      <c r="H60" t="str">
        <f t="shared" si="18"/>
        <v>　</v>
      </c>
      <c r="I60" t="str">
        <f>ASC(入力シート!I60&amp;" "&amp;入力シート!J60)</f>
        <v xml:space="preserve"> </v>
      </c>
      <c r="J60">
        <f>入力シート!K60</f>
        <v>0</v>
      </c>
      <c r="K60">
        <f>IF(LEFT(入力シート!AT60,1)="男",1,IF(LEFT(入力シート!AT60,1)="女",2,0))</f>
        <v>0</v>
      </c>
      <c r="L60" t="str">
        <f>RIGHT(入力シート!AU60,1)</f>
        <v/>
      </c>
      <c r="M60">
        <f>YEAR(入力シート!T60)</f>
        <v>1900</v>
      </c>
      <c r="N60">
        <f>入力シート!AW60*100+入力シート!AX60</f>
        <v>100</v>
      </c>
      <c r="O60" t="e">
        <f>VLOOKUP(入力シート!M60,DATE!$A$33:$B$80,2,FALSE)</f>
        <v>#N/A</v>
      </c>
      <c r="P60">
        <f>入力シート!C60</f>
        <v>0</v>
      </c>
      <c r="Q60" t="str">
        <f>入力シート!AY60</f>
        <v/>
      </c>
      <c r="S60" t="str">
        <f t="shared" si="19"/>
        <v/>
      </c>
      <c r="T60" t="str">
        <f t="shared" si="20"/>
        <v/>
      </c>
      <c r="U60" t="str">
        <f>入力シート!AZ60</f>
        <v/>
      </c>
      <c r="V60">
        <f>入力シート!AA60</f>
        <v>0</v>
      </c>
      <c r="W60" t="str">
        <f t="shared" si="21"/>
        <v/>
      </c>
      <c r="X60" t="str">
        <f t="shared" si="22"/>
        <v/>
      </c>
      <c r="Y60" t="str">
        <f>入力シート!BA60</f>
        <v/>
      </c>
      <c r="Z60">
        <f>入力シート!AC60</f>
        <v>0</v>
      </c>
      <c r="AA60" t="str">
        <f t="shared" si="23"/>
        <v/>
      </c>
      <c r="AB60" t="str">
        <f t="shared" si="24"/>
        <v/>
      </c>
      <c r="AC60" t="str">
        <f>入力シート!BB60</f>
        <v/>
      </c>
      <c r="AD60">
        <f>入力シート!AE60</f>
        <v>0</v>
      </c>
      <c r="AE60" t="str">
        <f t="shared" si="25"/>
        <v/>
      </c>
      <c r="AF60" t="str">
        <f t="shared" si="26"/>
        <v/>
      </c>
    </row>
    <row r="61" spans="1:32" x14ac:dyDescent="0.4">
      <c r="A61" s="81"/>
      <c r="B61" s="81"/>
      <c r="E61">
        <f>入力シート!F61</f>
        <v>0</v>
      </c>
      <c r="F61" t="str">
        <f>入力シート!D61&amp;"　"&amp;入力シート!E61</f>
        <v>　</v>
      </c>
      <c r="G61" t="str">
        <f>ASC(入力シート!G61&amp;" "&amp;入力シート!H61)</f>
        <v xml:space="preserve"> </v>
      </c>
      <c r="H61" t="str">
        <f t="shared" si="18"/>
        <v>　</v>
      </c>
      <c r="I61" t="str">
        <f>ASC(入力シート!I61&amp;" "&amp;入力シート!J61)</f>
        <v xml:space="preserve"> </v>
      </c>
      <c r="J61">
        <f>入力シート!K61</f>
        <v>0</v>
      </c>
      <c r="K61">
        <f>IF(LEFT(入力シート!AT61,1)="男",1,IF(LEFT(入力シート!AT61,1)="女",2,0))</f>
        <v>0</v>
      </c>
      <c r="L61" t="str">
        <f>RIGHT(入力シート!AU61,1)</f>
        <v/>
      </c>
      <c r="M61">
        <f>YEAR(入力シート!T61)</f>
        <v>1900</v>
      </c>
      <c r="N61">
        <f>入力シート!AW61*100+入力シート!AX61</f>
        <v>100</v>
      </c>
      <c r="O61" t="e">
        <f>VLOOKUP(入力シート!M61,DATE!$A$33:$B$80,2,FALSE)</f>
        <v>#N/A</v>
      </c>
      <c r="P61">
        <f>入力シート!C61</f>
        <v>0</v>
      </c>
      <c r="Q61" t="str">
        <f>入力シート!AY61</f>
        <v/>
      </c>
      <c r="S61" t="str">
        <f t="shared" si="19"/>
        <v/>
      </c>
      <c r="T61" t="str">
        <f t="shared" si="20"/>
        <v/>
      </c>
      <c r="U61" t="str">
        <f>入力シート!AZ61</f>
        <v/>
      </c>
      <c r="V61">
        <f>入力シート!AA61</f>
        <v>0</v>
      </c>
      <c r="W61" t="str">
        <f t="shared" si="21"/>
        <v/>
      </c>
      <c r="X61" t="str">
        <f t="shared" si="22"/>
        <v/>
      </c>
      <c r="Y61" t="str">
        <f>入力シート!BA61</f>
        <v/>
      </c>
      <c r="Z61">
        <f>入力シート!AC61</f>
        <v>0</v>
      </c>
      <c r="AA61" t="str">
        <f t="shared" si="23"/>
        <v/>
      </c>
      <c r="AB61" t="str">
        <f t="shared" si="24"/>
        <v/>
      </c>
      <c r="AC61" t="str">
        <f>入力シート!BB61</f>
        <v/>
      </c>
      <c r="AD61">
        <f>入力シート!AE61</f>
        <v>0</v>
      </c>
      <c r="AE61" t="str">
        <f t="shared" si="25"/>
        <v/>
      </c>
      <c r="AF61" t="str">
        <f t="shared" si="26"/>
        <v/>
      </c>
    </row>
    <row r="62" spans="1:32" x14ac:dyDescent="0.4">
      <c r="A62" s="81"/>
      <c r="B62" s="81"/>
      <c r="E62">
        <f>入力シート!F62</f>
        <v>0</v>
      </c>
      <c r="F62" t="str">
        <f>入力シート!D62&amp;"　"&amp;入力シート!E62</f>
        <v>　</v>
      </c>
      <c r="G62" t="str">
        <f>ASC(入力シート!G62&amp;" "&amp;入力シート!H62)</f>
        <v xml:space="preserve"> </v>
      </c>
      <c r="H62" t="str">
        <f t="shared" si="18"/>
        <v>　</v>
      </c>
      <c r="I62" t="str">
        <f>ASC(入力シート!I62&amp;" "&amp;入力シート!J62)</f>
        <v xml:space="preserve"> </v>
      </c>
      <c r="J62">
        <f>入力シート!K62</f>
        <v>0</v>
      </c>
      <c r="K62">
        <f>IF(LEFT(入力シート!AT62,1)="男",1,IF(LEFT(入力シート!AT62,1)="女",2,0))</f>
        <v>0</v>
      </c>
      <c r="L62" t="str">
        <f>RIGHT(入力シート!AU62,1)</f>
        <v/>
      </c>
      <c r="M62">
        <f>YEAR(入力シート!T62)</f>
        <v>1900</v>
      </c>
      <c r="N62">
        <f>入力シート!AW62*100+入力シート!AX62</f>
        <v>100</v>
      </c>
      <c r="O62" t="e">
        <f>VLOOKUP(入力シート!M62,DATE!$A$33:$B$80,2,FALSE)</f>
        <v>#N/A</v>
      </c>
      <c r="P62">
        <f>入力シート!C62</f>
        <v>0</v>
      </c>
      <c r="Q62" t="str">
        <f>入力シート!AY62</f>
        <v/>
      </c>
      <c r="S62" t="str">
        <f t="shared" si="19"/>
        <v/>
      </c>
      <c r="T62" t="str">
        <f t="shared" si="20"/>
        <v/>
      </c>
      <c r="U62" t="str">
        <f>入力シート!AZ62</f>
        <v/>
      </c>
      <c r="V62">
        <f>入力シート!AA62</f>
        <v>0</v>
      </c>
      <c r="W62" t="str">
        <f t="shared" si="21"/>
        <v/>
      </c>
      <c r="X62" t="str">
        <f t="shared" si="22"/>
        <v/>
      </c>
      <c r="Y62" t="str">
        <f>入力シート!BA62</f>
        <v/>
      </c>
      <c r="Z62">
        <f>入力シート!AC62</f>
        <v>0</v>
      </c>
      <c r="AA62" t="str">
        <f t="shared" si="23"/>
        <v/>
      </c>
      <c r="AB62" t="str">
        <f t="shared" si="24"/>
        <v/>
      </c>
      <c r="AC62" t="str">
        <f>入力シート!BB62</f>
        <v/>
      </c>
      <c r="AD62">
        <f>入力シート!AE62</f>
        <v>0</v>
      </c>
      <c r="AE62" t="str">
        <f t="shared" si="25"/>
        <v/>
      </c>
      <c r="AF62" t="str">
        <f t="shared" si="26"/>
        <v/>
      </c>
    </row>
    <row r="63" spans="1:32" x14ac:dyDescent="0.4">
      <c r="A63" s="81"/>
      <c r="B63" s="81"/>
      <c r="E63">
        <f>入力シート!F63</f>
        <v>0</v>
      </c>
      <c r="F63" t="str">
        <f>入力シート!D63&amp;"　"&amp;入力シート!E63</f>
        <v>　</v>
      </c>
      <c r="G63" t="str">
        <f>ASC(入力シート!G63&amp;" "&amp;入力シート!H63)</f>
        <v xml:space="preserve"> </v>
      </c>
      <c r="H63" t="str">
        <f t="shared" si="18"/>
        <v>　</v>
      </c>
      <c r="I63" t="str">
        <f>ASC(入力シート!I63&amp;" "&amp;入力シート!J63)</f>
        <v xml:space="preserve"> </v>
      </c>
      <c r="J63">
        <f>入力シート!K63</f>
        <v>0</v>
      </c>
      <c r="K63">
        <f>IF(LEFT(入力シート!AT63,1)="男",1,IF(LEFT(入力シート!AT63,1)="女",2,0))</f>
        <v>0</v>
      </c>
      <c r="L63" t="str">
        <f>RIGHT(入力シート!AU63,1)</f>
        <v/>
      </c>
      <c r="M63">
        <f>YEAR(入力シート!T63)</f>
        <v>1900</v>
      </c>
      <c r="N63">
        <f>入力シート!AW63*100+入力シート!AX63</f>
        <v>100</v>
      </c>
      <c r="O63" t="e">
        <f>VLOOKUP(入力シート!M63,DATE!$A$33:$B$80,2,FALSE)</f>
        <v>#N/A</v>
      </c>
      <c r="P63">
        <f>入力シート!C63</f>
        <v>0</v>
      </c>
      <c r="Q63" t="str">
        <f>入力シート!AY63</f>
        <v/>
      </c>
      <c r="S63" t="str">
        <f t="shared" si="19"/>
        <v/>
      </c>
      <c r="T63" t="str">
        <f t="shared" si="20"/>
        <v/>
      </c>
      <c r="U63" t="str">
        <f>入力シート!AZ63</f>
        <v/>
      </c>
      <c r="V63">
        <f>入力シート!AA63</f>
        <v>0</v>
      </c>
      <c r="W63" t="str">
        <f t="shared" si="21"/>
        <v/>
      </c>
      <c r="X63" t="str">
        <f t="shared" si="22"/>
        <v/>
      </c>
      <c r="Y63" t="str">
        <f>入力シート!BA63</f>
        <v/>
      </c>
      <c r="Z63">
        <f>入力シート!AC63</f>
        <v>0</v>
      </c>
      <c r="AA63" t="str">
        <f t="shared" si="23"/>
        <v/>
      </c>
      <c r="AB63" t="str">
        <f t="shared" si="24"/>
        <v/>
      </c>
      <c r="AC63" t="str">
        <f>入力シート!BB63</f>
        <v/>
      </c>
      <c r="AD63">
        <f>入力シート!AE63</f>
        <v>0</v>
      </c>
      <c r="AE63" t="str">
        <f t="shared" si="25"/>
        <v/>
      </c>
      <c r="AF63" t="str">
        <f t="shared" si="26"/>
        <v/>
      </c>
    </row>
    <row r="64" spans="1:32" x14ac:dyDescent="0.4">
      <c r="A64" s="81"/>
      <c r="B64" s="81"/>
      <c r="E64">
        <f>入力シート!F64</f>
        <v>0</v>
      </c>
      <c r="F64" t="str">
        <f>入力シート!D64&amp;"　"&amp;入力シート!E64</f>
        <v>　</v>
      </c>
      <c r="G64" t="str">
        <f>ASC(入力シート!G64&amp;" "&amp;入力シート!H64)</f>
        <v xml:space="preserve"> </v>
      </c>
      <c r="H64" t="str">
        <f t="shared" si="18"/>
        <v>　</v>
      </c>
      <c r="I64" t="str">
        <f>ASC(入力シート!I64&amp;" "&amp;入力シート!J64)</f>
        <v xml:space="preserve"> </v>
      </c>
      <c r="J64">
        <f>入力シート!K64</f>
        <v>0</v>
      </c>
      <c r="K64">
        <f>IF(LEFT(入力シート!AT64,1)="男",1,IF(LEFT(入力シート!AT64,1)="女",2,0))</f>
        <v>0</v>
      </c>
      <c r="L64" t="str">
        <f>RIGHT(入力シート!AU64,1)</f>
        <v/>
      </c>
      <c r="M64">
        <f>YEAR(入力シート!T64)</f>
        <v>1900</v>
      </c>
      <c r="N64">
        <f>入力シート!AW64*100+入力シート!AX64</f>
        <v>100</v>
      </c>
      <c r="O64" t="e">
        <f>VLOOKUP(入力シート!M64,DATE!$A$33:$B$80,2,FALSE)</f>
        <v>#N/A</v>
      </c>
      <c r="P64">
        <f>入力シート!C64</f>
        <v>0</v>
      </c>
      <c r="Q64" t="str">
        <f>入力シート!AY64</f>
        <v/>
      </c>
      <c r="S64" t="str">
        <f t="shared" si="19"/>
        <v/>
      </c>
      <c r="T64" t="str">
        <f t="shared" si="20"/>
        <v/>
      </c>
      <c r="U64" t="str">
        <f>入力シート!AZ64</f>
        <v/>
      </c>
      <c r="V64">
        <f>入力シート!AA64</f>
        <v>0</v>
      </c>
      <c r="W64" t="str">
        <f t="shared" si="21"/>
        <v/>
      </c>
      <c r="X64" t="str">
        <f t="shared" si="22"/>
        <v/>
      </c>
      <c r="Y64" t="str">
        <f>入力シート!BA64</f>
        <v/>
      </c>
      <c r="Z64">
        <f>入力シート!AC64</f>
        <v>0</v>
      </c>
      <c r="AA64" t="str">
        <f t="shared" si="23"/>
        <v/>
      </c>
      <c r="AB64" t="str">
        <f t="shared" si="24"/>
        <v/>
      </c>
      <c r="AC64" t="str">
        <f>入力シート!BB64</f>
        <v/>
      </c>
      <c r="AD64">
        <f>入力シート!AE64</f>
        <v>0</v>
      </c>
      <c r="AE64" t="str">
        <f t="shared" si="25"/>
        <v/>
      </c>
      <c r="AF64" t="str">
        <f t="shared" si="26"/>
        <v/>
      </c>
    </row>
    <row r="65" spans="1:32" x14ac:dyDescent="0.4">
      <c r="A65" s="81"/>
      <c r="B65" s="81"/>
      <c r="E65">
        <f>入力シート!F65</f>
        <v>0</v>
      </c>
      <c r="F65" t="str">
        <f>入力シート!D65&amp;"　"&amp;入力シート!E65</f>
        <v>　</v>
      </c>
      <c r="G65" t="str">
        <f>ASC(入力シート!G65&amp;" "&amp;入力シート!H65)</f>
        <v xml:space="preserve"> </v>
      </c>
      <c r="H65" t="str">
        <f t="shared" si="18"/>
        <v>　</v>
      </c>
      <c r="I65" t="str">
        <f>ASC(入力シート!I65&amp;" "&amp;入力シート!J65)</f>
        <v xml:space="preserve"> </v>
      </c>
      <c r="J65">
        <f>入力シート!K65</f>
        <v>0</v>
      </c>
      <c r="K65">
        <f>IF(LEFT(入力シート!AT65,1)="男",1,IF(LEFT(入力シート!AT65,1)="女",2,0))</f>
        <v>0</v>
      </c>
      <c r="L65" t="str">
        <f>RIGHT(入力シート!AU65,1)</f>
        <v/>
      </c>
      <c r="M65">
        <f>YEAR(入力シート!T65)</f>
        <v>1900</v>
      </c>
      <c r="N65">
        <f>入力シート!AW65*100+入力シート!AX65</f>
        <v>100</v>
      </c>
      <c r="O65" t="e">
        <f>VLOOKUP(入力シート!M65,DATE!$A$33:$B$80,2,FALSE)</f>
        <v>#N/A</v>
      </c>
      <c r="P65">
        <f>入力シート!C65</f>
        <v>0</v>
      </c>
      <c r="Q65" t="str">
        <f>入力シート!AY65</f>
        <v/>
      </c>
      <c r="S65" t="str">
        <f t="shared" si="19"/>
        <v/>
      </c>
      <c r="T65" t="str">
        <f t="shared" si="20"/>
        <v/>
      </c>
      <c r="U65" t="str">
        <f>入力シート!AZ65</f>
        <v/>
      </c>
      <c r="V65">
        <f>入力シート!AA65</f>
        <v>0</v>
      </c>
      <c r="W65" t="str">
        <f t="shared" si="21"/>
        <v/>
      </c>
      <c r="X65" t="str">
        <f t="shared" si="22"/>
        <v/>
      </c>
      <c r="Y65" t="str">
        <f>入力シート!BA65</f>
        <v/>
      </c>
      <c r="Z65">
        <f>入力シート!AC65</f>
        <v>0</v>
      </c>
      <c r="AA65" t="str">
        <f t="shared" si="23"/>
        <v/>
      </c>
      <c r="AB65" t="str">
        <f t="shared" si="24"/>
        <v/>
      </c>
      <c r="AC65" t="str">
        <f>入力シート!BB65</f>
        <v/>
      </c>
      <c r="AD65">
        <f>入力シート!AE65</f>
        <v>0</v>
      </c>
      <c r="AE65" t="str">
        <f t="shared" si="25"/>
        <v/>
      </c>
      <c r="AF65" t="str">
        <f t="shared" si="26"/>
        <v/>
      </c>
    </row>
    <row r="66" spans="1:32" x14ac:dyDescent="0.4">
      <c r="A66" s="81"/>
      <c r="B66" s="81"/>
      <c r="E66">
        <f>入力シート!F66</f>
        <v>0</v>
      </c>
      <c r="F66" t="str">
        <f>入力シート!D66&amp;"　"&amp;入力シート!E66</f>
        <v>　</v>
      </c>
      <c r="G66" t="str">
        <f>ASC(入力シート!G66&amp;" "&amp;入力シート!H66)</f>
        <v xml:space="preserve"> </v>
      </c>
      <c r="H66" t="str">
        <f t="shared" si="18"/>
        <v>　</v>
      </c>
      <c r="I66" t="str">
        <f>ASC(入力シート!I66&amp;" "&amp;入力シート!J66)</f>
        <v xml:space="preserve"> </v>
      </c>
      <c r="J66">
        <f>入力シート!K66</f>
        <v>0</v>
      </c>
      <c r="K66">
        <f>IF(LEFT(入力シート!AT66,1)="男",1,IF(LEFT(入力シート!AT66,1)="女",2,0))</f>
        <v>0</v>
      </c>
      <c r="L66" t="str">
        <f>RIGHT(入力シート!AU66,1)</f>
        <v/>
      </c>
      <c r="M66">
        <f>YEAR(入力シート!T66)</f>
        <v>1900</v>
      </c>
      <c r="N66">
        <f>入力シート!AW66*100+入力シート!AX66</f>
        <v>100</v>
      </c>
      <c r="O66" t="e">
        <f>VLOOKUP(入力シート!M66,DATE!$A$33:$B$80,2,FALSE)</f>
        <v>#N/A</v>
      </c>
      <c r="P66">
        <f>入力シート!C66</f>
        <v>0</v>
      </c>
      <c r="Q66" t="str">
        <f>入力シート!AY66</f>
        <v/>
      </c>
      <c r="S66" t="str">
        <f t="shared" si="19"/>
        <v/>
      </c>
      <c r="T66" t="str">
        <f t="shared" si="20"/>
        <v/>
      </c>
      <c r="U66" t="str">
        <f>入力シート!AZ66</f>
        <v/>
      </c>
      <c r="V66">
        <f>入力シート!AA66</f>
        <v>0</v>
      </c>
      <c r="W66" t="str">
        <f t="shared" si="21"/>
        <v/>
      </c>
      <c r="X66" t="str">
        <f t="shared" si="22"/>
        <v/>
      </c>
      <c r="Y66" t="str">
        <f>入力シート!BA66</f>
        <v/>
      </c>
      <c r="Z66">
        <f>入力シート!AC66</f>
        <v>0</v>
      </c>
      <c r="AA66" t="str">
        <f t="shared" si="23"/>
        <v/>
      </c>
      <c r="AB66" t="str">
        <f t="shared" si="24"/>
        <v/>
      </c>
      <c r="AC66" t="str">
        <f>入力シート!BB66</f>
        <v/>
      </c>
      <c r="AD66">
        <f>入力シート!AE66</f>
        <v>0</v>
      </c>
      <c r="AE66" t="str">
        <f t="shared" si="25"/>
        <v/>
      </c>
      <c r="AF66" t="str">
        <f t="shared" si="26"/>
        <v/>
      </c>
    </row>
    <row r="67" spans="1:32" x14ac:dyDescent="0.4">
      <c r="A67" s="81"/>
      <c r="B67" s="81"/>
      <c r="E67">
        <f>入力シート!F67</f>
        <v>0</v>
      </c>
      <c r="F67" t="str">
        <f>入力シート!D67&amp;"　"&amp;入力シート!E67</f>
        <v>　</v>
      </c>
      <c r="G67" t="str">
        <f>ASC(入力シート!G67&amp;" "&amp;入力シート!H67)</f>
        <v xml:space="preserve"> </v>
      </c>
      <c r="H67" t="str">
        <f t="shared" si="18"/>
        <v>　</v>
      </c>
      <c r="I67" t="str">
        <f>ASC(入力シート!I67&amp;" "&amp;入力シート!J67)</f>
        <v xml:space="preserve"> </v>
      </c>
      <c r="J67">
        <f>入力シート!K67</f>
        <v>0</v>
      </c>
      <c r="K67">
        <f>IF(LEFT(入力シート!AT67,1)="男",1,IF(LEFT(入力シート!AT67,1)="女",2,0))</f>
        <v>0</v>
      </c>
      <c r="L67" t="str">
        <f>RIGHT(入力シート!AU67,1)</f>
        <v/>
      </c>
      <c r="M67">
        <f>YEAR(入力シート!T67)</f>
        <v>1900</v>
      </c>
      <c r="N67">
        <f>入力シート!AW67*100+入力シート!AX67</f>
        <v>100</v>
      </c>
      <c r="O67" t="e">
        <f>VLOOKUP(入力シート!M67,DATE!$A$33:$B$80,2,FALSE)</f>
        <v>#N/A</v>
      </c>
      <c r="P67">
        <f>入力シート!C67</f>
        <v>0</v>
      </c>
      <c r="Q67" t="str">
        <f>入力シート!AY67</f>
        <v/>
      </c>
      <c r="S67" t="str">
        <f t="shared" si="19"/>
        <v/>
      </c>
      <c r="T67" t="str">
        <f t="shared" si="20"/>
        <v/>
      </c>
      <c r="U67" t="str">
        <f>入力シート!AZ67</f>
        <v/>
      </c>
      <c r="V67">
        <f>入力シート!AA67</f>
        <v>0</v>
      </c>
      <c r="W67" t="str">
        <f t="shared" si="21"/>
        <v/>
      </c>
      <c r="X67" t="str">
        <f t="shared" si="22"/>
        <v/>
      </c>
      <c r="Y67" t="str">
        <f>入力シート!BA67</f>
        <v/>
      </c>
      <c r="Z67">
        <f>入力シート!AC67</f>
        <v>0</v>
      </c>
      <c r="AA67" t="str">
        <f t="shared" si="23"/>
        <v/>
      </c>
      <c r="AB67" t="str">
        <f t="shared" si="24"/>
        <v/>
      </c>
      <c r="AC67" t="str">
        <f>入力シート!BB67</f>
        <v/>
      </c>
      <c r="AD67">
        <f>入力シート!AE67</f>
        <v>0</v>
      </c>
      <c r="AE67" t="str">
        <f t="shared" si="25"/>
        <v/>
      </c>
      <c r="AF67" t="str">
        <f t="shared" si="26"/>
        <v/>
      </c>
    </row>
    <row r="68" spans="1:32" x14ac:dyDescent="0.4">
      <c r="A68" s="81"/>
      <c r="B68" s="81"/>
      <c r="E68">
        <f>入力シート!F68</f>
        <v>0</v>
      </c>
      <c r="F68" t="str">
        <f>入力シート!D68&amp;"　"&amp;入力シート!E68</f>
        <v>　</v>
      </c>
      <c r="G68" t="str">
        <f>ASC(入力シート!G68&amp;" "&amp;入力シート!H68)</f>
        <v xml:space="preserve"> </v>
      </c>
      <c r="H68" t="str">
        <f t="shared" si="18"/>
        <v>　</v>
      </c>
      <c r="I68" t="str">
        <f>ASC(入力シート!I68&amp;" "&amp;入力シート!J68)</f>
        <v xml:space="preserve"> </v>
      </c>
      <c r="J68">
        <f>入力シート!K68</f>
        <v>0</v>
      </c>
      <c r="K68">
        <f>IF(LEFT(入力シート!AT68,1)="男",1,IF(LEFT(入力シート!AT68,1)="女",2,0))</f>
        <v>0</v>
      </c>
      <c r="L68" t="str">
        <f>RIGHT(入力シート!AU68,1)</f>
        <v/>
      </c>
      <c r="M68">
        <f>YEAR(入力シート!T68)</f>
        <v>1900</v>
      </c>
      <c r="N68">
        <f>入力シート!AW68*100+入力シート!AX68</f>
        <v>100</v>
      </c>
      <c r="O68" t="e">
        <f>VLOOKUP(入力シート!M68,DATE!$A$33:$B$80,2,FALSE)</f>
        <v>#N/A</v>
      </c>
      <c r="P68">
        <f>入力シート!C68</f>
        <v>0</v>
      </c>
      <c r="Q68" t="str">
        <f>入力シート!AY68</f>
        <v/>
      </c>
      <c r="S68" t="str">
        <f t="shared" si="19"/>
        <v/>
      </c>
      <c r="T68" t="str">
        <f t="shared" si="20"/>
        <v/>
      </c>
      <c r="U68" t="str">
        <f>入力シート!AZ68</f>
        <v/>
      </c>
      <c r="V68">
        <f>入力シート!AA68</f>
        <v>0</v>
      </c>
      <c r="W68" t="str">
        <f t="shared" si="21"/>
        <v/>
      </c>
      <c r="X68" t="str">
        <f t="shared" si="22"/>
        <v/>
      </c>
      <c r="Y68" t="str">
        <f>入力シート!BA68</f>
        <v/>
      </c>
      <c r="Z68">
        <f>入力シート!AC68</f>
        <v>0</v>
      </c>
      <c r="AA68" t="str">
        <f t="shared" si="23"/>
        <v/>
      </c>
      <c r="AB68" t="str">
        <f t="shared" si="24"/>
        <v/>
      </c>
      <c r="AC68" t="str">
        <f>入力シート!BB68</f>
        <v/>
      </c>
      <c r="AD68">
        <f>入力シート!AE68</f>
        <v>0</v>
      </c>
      <c r="AE68" t="str">
        <f t="shared" si="25"/>
        <v/>
      </c>
      <c r="AF68" t="str">
        <f t="shared" si="26"/>
        <v/>
      </c>
    </row>
    <row r="69" spans="1:32" x14ac:dyDescent="0.4">
      <c r="A69" s="81"/>
      <c r="B69" s="81"/>
      <c r="E69">
        <f>入力シート!F69</f>
        <v>0</v>
      </c>
      <c r="F69" t="str">
        <f>入力シート!D69&amp;"　"&amp;入力シート!E69</f>
        <v>　</v>
      </c>
      <c r="G69" t="str">
        <f>ASC(入力シート!G69&amp;" "&amp;入力シート!H69)</f>
        <v xml:space="preserve"> </v>
      </c>
      <c r="H69" t="str">
        <f t="shared" si="18"/>
        <v>　</v>
      </c>
      <c r="I69" t="str">
        <f>ASC(入力シート!I69&amp;" "&amp;入力シート!J69)</f>
        <v xml:space="preserve"> </v>
      </c>
      <c r="J69">
        <f>入力シート!K69</f>
        <v>0</v>
      </c>
      <c r="K69">
        <f>IF(LEFT(入力シート!AT69,1)="男",1,IF(LEFT(入力シート!AT69,1)="女",2,0))</f>
        <v>0</v>
      </c>
      <c r="L69" t="str">
        <f>RIGHT(入力シート!AU69,1)</f>
        <v/>
      </c>
      <c r="M69">
        <f>YEAR(入力シート!T69)</f>
        <v>1900</v>
      </c>
      <c r="N69">
        <f>入力シート!AW69*100+入力シート!AX69</f>
        <v>100</v>
      </c>
      <c r="O69" t="e">
        <f>VLOOKUP(入力シート!M69,DATE!$A$33:$B$80,2,FALSE)</f>
        <v>#N/A</v>
      </c>
      <c r="P69">
        <f>入力シート!C69</f>
        <v>0</v>
      </c>
      <c r="Q69" t="str">
        <f>入力シート!AY69</f>
        <v/>
      </c>
      <c r="S69" t="str">
        <f t="shared" si="19"/>
        <v/>
      </c>
      <c r="T69" t="str">
        <f t="shared" si="20"/>
        <v/>
      </c>
      <c r="U69" t="str">
        <f>入力シート!AZ69</f>
        <v/>
      </c>
      <c r="V69">
        <f>入力シート!AA69</f>
        <v>0</v>
      </c>
      <c r="W69" t="str">
        <f t="shared" si="21"/>
        <v/>
      </c>
      <c r="X69" t="str">
        <f t="shared" si="22"/>
        <v/>
      </c>
      <c r="Y69" t="str">
        <f>入力シート!BA69</f>
        <v/>
      </c>
      <c r="Z69">
        <f>入力シート!AC69</f>
        <v>0</v>
      </c>
      <c r="AA69" t="str">
        <f t="shared" si="23"/>
        <v/>
      </c>
      <c r="AB69" t="str">
        <f t="shared" si="24"/>
        <v/>
      </c>
      <c r="AC69" t="str">
        <f>入力シート!BB69</f>
        <v/>
      </c>
      <c r="AD69">
        <f>入力シート!AE69</f>
        <v>0</v>
      </c>
      <c r="AE69" t="str">
        <f t="shared" si="25"/>
        <v/>
      </c>
      <c r="AF69" t="str">
        <f t="shared" si="26"/>
        <v/>
      </c>
    </row>
    <row r="70" spans="1:32" x14ac:dyDescent="0.4">
      <c r="A70" s="81"/>
      <c r="B70" s="81"/>
      <c r="E70">
        <f>入力シート!F70</f>
        <v>0</v>
      </c>
      <c r="F70" t="str">
        <f>入力シート!D70&amp;"　"&amp;入力シート!E70</f>
        <v>　</v>
      </c>
      <c r="G70" t="str">
        <f>ASC(入力シート!G70&amp;" "&amp;入力シート!H70)</f>
        <v xml:space="preserve"> </v>
      </c>
      <c r="H70" t="str">
        <f t="shared" si="18"/>
        <v>　</v>
      </c>
      <c r="I70" t="str">
        <f>ASC(入力シート!I70&amp;" "&amp;入力シート!J70)</f>
        <v xml:space="preserve"> </v>
      </c>
      <c r="J70">
        <f>入力シート!K70</f>
        <v>0</v>
      </c>
      <c r="K70">
        <f>IF(LEFT(入力シート!AT70,1)="男",1,IF(LEFT(入力シート!AT70,1)="女",2,0))</f>
        <v>0</v>
      </c>
      <c r="L70" t="str">
        <f>RIGHT(入力シート!AU70,1)</f>
        <v/>
      </c>
      <c r="M70">
        <f>YEAR(入力シート!T70)</f>
        <v>1900</v>
      </c>
      <c r="N70">
        <f>入力シート!AW70*100+入力シート!AX70</f>
        <v>100</v>
      </c>
      <c r="O70" t="e">
        <f>VLOOKUP(入力シート!M70,DATE!$A$33:$B$80,2,FALSE)</f>
        <v>#N/A</v>
      </c>
      <c r="P70">
        <f>入力シート!C70</f>
        <v>0</v>
      </c>
      <c r="Q70" t="str">
        <f>入力シート!AY70</f>
        <v/>
      </c>
      <c r="S70" t="str">
        <f t="shared" si="19"/>
        <v/>
      </c>
      <c r="T70" t="str">
        <f t="shared" si="20"/>
        <v/>
      </c>
      <c r="U70" t="str">
        <f>入力シート!AZ70</f>
        <v/>
      </c>
      <c r="V70">
        <f>入力シート!AA70</f>
        <v>0</v>
      </c>
      <c r="W70" t="str">
        <f t="shared" si="21"/>
        <v/>
      </c>
      <c r="X70" t="str">
        <f t="shared" si="22"/>
        <v/>
      </c>
      <c r="Y70" t="str">
        <f>入力シート!BA70</f>
        <v/>
      </c>
      <c r="Z70">
        <f>入力シート!AC70</f>
        <v>0</v>
      </c>
      <c r="AA70" t="str">
        <f t="shared" si="23"/>
        <v/>
      </c>
      <c r="AB70" t="str">
        <f t="shared" si="24"/>
        <v/>
      </c>
      <c r="AC70" t="str">
        <f>入力シート!BB70</f>
        <v/>
      </c>
      <c r="AD70">
        <f>入力シート!AE70</f>
        <v>0</v>
      </c>
      <c r="AE70" t="str">
        <f t="shared" si="25"/>
        <v/>
      </c>
      <c r="AF70" t="str">
        <f t="shared" si="26"/>
        <v/>
      </c>
    </row>
    <row r="71" spans="1:32" x14ac:dyDescent="0.4">
      <c r="A71" s="81"/>
      <c r="B71" s="81"/>
      <c r="E71">
        <f>入力シート!F71</f>
        <v>0</v>
      </c>
      <c r="F71" t="str">
        <f>入力シート!D71&amp;"　"&amp;入力シート!E71</f>
        <v>　</v>
      </c>
      <c r="G71" t="str">
        <f>ASC(入力シート!G71&amp;" "&amp;入力シート!H71)</f>
        <v xml:space="preserve"> </v>
      </c>
      <c r="H71" t="str">
        <f t="shared" si="18"/>
        <v>　</v>
      </c>
      <c r="I71" t="str">
        <f>ASC(入力シート!I71&amp;" "&amp;入力シート!J71)</f>
        <v xml:space="preserve"> </v>
      </c>
      <c r="J71">
        <f>入力シート!K71</f>
        <v>0</v>
      </c>
      <c r="K71">
        <f>IF(LEFT(入力シート!AT71,1)="男",1,IF(LEFT(入力シート!AT71,1)="女",2,0))</f>
        <v>0</v>
      </c>
      <c r="L71" t="str">
        <f>RIGHT(入力シート!AU71,1)</f>
        <v/>
      </c>
      <c r="M71">
        <f>YEAR(入力シート!T71)</f>
        <v>1900</v>
      </c>
      <c r="N71">
        <f>入力シート!AW71*100+入力シート!AX71</f>
        <v>100</v>
      </c>
      <c r="O71" t="e">
        <f>VLOOKUP(入力シート!M71,DATE!$A$33:$B$80,2,FALSE)</f>
        <v>#N/A</v>
      </c>
      <c r="P71">
        <f>入力シート!C71</f>
        <v>0</v>
      </c>
      <c r="Q71" t="str">
        <f>入力シート!AY71</f>
        <v/>
      </c>
      <c r="S71" t="str">
        <f t="shared" si="19"/>
        <v/>
      </c>
      <c r="T71" t="str">
        <f t="shared" si="20"/>
        <v/>
      </c>
      <c r="U71" t="str">
        <f>入力シート!AZ71</f>
        <v/>
      </c>
      <c r="V71">
        <f>入力シート!AA71</f>
        <v>0</v>
      </c>
      <c r="W71" t="str">
        <f t="shared" si="21"/>
        <v/>
      </c>
      <c r="X71" t="str">
        <f t="shared" si="22"/>
        <v/>
      </c>
      <c r="Y71" t="str">
        <f>入力シート!BA71</f>
        <v/>
      </c>
      <c r="Z71">
        <f>入力シート!AC71</f>
        <v>0</v>
      </c>
      <c r="AA71" t="str">
        <f t="shared" si="23"/>
        <v/>
      </c>
      <c r="AB71" t="str">
        <f t="shared" si="24"/>
        <v/>
      </c>
      <c r="AC71" t="str">
        <f>入力シート!BB71</f>
        <v/>
      </c>
      <c r="AD71">
        <f>入力シート!AE71</f>
        <v>0</v>
      </c>
      <c r="AE71" t="str">
        <f t="shared" si="25"/>
        <v/>
      </c>
      <c r="AF71" t="str">
        <f t="shared" si="26"/>
        <v/>
      </c>
    </row>
    <row r="72" spans="1:32" x14ac:dyDescent="0.4">
      <c r="A72" s="81"/>
      <c r="B72" s="81"/>
      <c r="E72">
        <f>入力シート!F72</f>
        <v>0</v>
      </c>
      <c r="F72" t="str">
        <f>入力シート!D72&amp;"　"&amp;入力シート!E72</f>
        <v>　</v>
      </c>
      <c r="G72" t="str">
        <f>ASC(入力シート!G72&amp;" "&amp;入力シート!H72)</f>
        <v xml:space="preserve"> </v>
      </c>
      <c r="H72" t="str">
        <f t="shared" si="18"/>
        <v>　</v>
      </c>
      <c r="I72" t="str">
        <f>ASC(入力シート!I72&amp;" "&amp;入力シート!J72)</f>
        <v xml:space="preserve"> </v>
      </c>
      <c r="J72">
        <f>入力シート!K72</f>
        <v>0</v>
      </c>
      <c r="K72">
        <f>IF(LEFT(入力シート!AT72,1)="男",1,IF(LEFT(入力シート!AT72,1)="女",2,0))</f>
        <v>0</v>
      </c>
      <c r="L72" t="str">
        <f>RIGHT(入力シート!AU72,1)</f>
        <v/>
      </c>
      <c r="M72">
        <f>YEAR(入力シート!T72)</f>
        <v>1900</v>
      </c>
      <c r="N72">
        <f>入力シート!AW72*100+入力シート!AX72</f>
        <v>100</v>
      </c>
      <c r="O72" t="e">
        <f>VLOOKUP(入力シート!M72,DATE!$A$33:$B$80,2,FALSE)</f>
        <v>#N/A</v>
      </c>
      <c r="P72">
        <f>入力シート!C72</f>
        <v>0</v>
      </c>
      <c r="Q72" t="str">
        <f>入力シート!AY72</f>
        <v/>
      </c>
      <c r="S72" t="str">
        <f t="shared" si="19"/>
        <v/>
      </c>
      <c r="T72" t="str">
        <f t="shared" si="20"/>
        <v/>
      </c>
      <c r="U72" t="str">
        <f>入力シート!AZ72</f>
        <v/>
      </c>
      <c r="V72">
        <f>入力シート!AA72</f>
        <v>0</v>
      </c>
      <c r="W72" t="str">
        <f t="shared" si="21"/>
        <v/>
      </c>
      <c r="X72" t="str">
        <f t="shared" si="22"/>
        <v/>
      </c>
      <c r="Y72" t="str">
        <f>入力シート!BA72</f>
        <v/>
      </c>
      <c r="Z72">
        <f>入力シート!AC72</f>
        <v>0</v>
      </c>
      <c r="AA72" t="str">
        <f t="shared" si="23"/>
        <v/>
      </c>
      <c r="AB72" t="str">
        <f t="shared" si="24"/>
        <v/>
      </c>
      <c r="AC72" t="str">
        <f>入力シート!BB72</f>
        <v/>
      </c>
      <c r="AD72">
        <f>入力シート!AE72</f>
        <v>0</v>
      </c>
      <c r="AE72" t="str">
        <f t="shared" si="25"/>
        <v/>
      </c>
      <c r="AF72" t="str">
        <f t="shared" si="26"/>
        <v/>
      </c>
    </row>
    <row r="73" spans="1:32" x14ac:dyDescent="0.4">
      <c r="A73" s="81"/>
      <c r="B73" s="81"/>
      <c r="E73">
        <f>入力シート!F73</f>
        <v>0</v>
      </c>
      <c r="F73" t="str">
        <f>入力シート!D73&amp;"　"&amp;入力シート!E73</f>
        <v>　</v>
      </c>
      <c r="G73" t="str">
        <f>ASC(入力シート!G73&amp;" "&amp;入力シート!H73)</f>
        <v xml:space="preserve"> </v>
      </c>
      <c r="H73" t="str">
        <f t="shared" si="18"/>
        <v>　</v>
      </c>
      <c r="I73" t="str">
        <f>ASC(入力シート!I73&amp;" "&amp;入力シート!J73)</f>
        <v xml:space="preserve"> </v>
      </c>
      <c r="J73">
        <f>入力シート!K73</f>
        <v>0</v>
      </c>
      <c r="K73">
        <f>IF(LEFT(入力シート!AT73,1)="男",1,IF(LEFT(入力シート!AT73,1)="女",2,0))</f>
        <v>0</v>
      </c>
      <c r="L73" t="str">
        <f>RIGHT(入力シート!AU73,1)</f>
        <v/>
      </c>
      <c r="M73">
        <f>YEAR(入力シート!T73)</f>
        <v>1900</v>
      </c>
      <c r="N73">
        <f>入力シート!AW73*100+入力シート!AX73</f>
        <v>100</v>
      </c>
      <c r="O73" t="e">
        <f>VLOOKUP(入力シート!M73,DATE!$A$33:$B$80,2,FALSE)</f>
        <v>#N/A</v>
      </c>
      <c r="P73">
        <f>入力シート!C73</f>
        <v>0</v>
      </c>
      <c r="Q73" t="str">
        <f>入力シート!AY73</f>
        <v/>
      </c>
      <c r="S73" t="str">
        <f t="shared" si="19"/>
        <v/>
      </c>
      <c r="T73" t="str">
        <f t="shared" si="20"/>
        <v/>
      </c>
      <c r="U73" t="str">
        <f>入力シート!AZ73</f>
        <v/>
      </c>
      <c r="V73">
        <f>入力シート!AA73</f>
        <v>0</v>
      </c>
      <c r="W73" t="str">
        <f t="shared" si="21"/>
        <v/>
      </c>
      <c r="X73" t="str">
        <f t="shared" si="22"/>
        <v/>
      </c>
      <c r="Y73" t="str">
        <f>入力シート!BA73</f>
        <v/>
      </c>
      <c r="Z73">
        <f>入力シート!AC73</f>
        <v>0</v>
      </c>
      <c r="AA73" t="str">
        <f t="shared" si="23"/>
        <v/>
      </c>
      <c r="AB73" t="str">
        <f t="shared" si="24"/>
        <v/>
      </c>
      <c r="AC73" t="str">
        <f>入力シート!BB73</f>
        <v/>
      </c>
      <c r="AD73">
        <f>入力シート!AE73</f>
        <v>0</v>
      </c>
      <c r="AE73" t="str">
        <f t="shared" si="25"/>
        <v/>
      </c>
      <c r="AF73" t="str">
        <f t="shared" si="26"/>
        <v/>
      </c>
    </row>
    <row r="74" spans="1:32" x14ac:dyDescent="0.4">
      <c r="A74" s="81"/>
      <c r="B74" s="81"/>
      <c r="E74">
        <f>入力シート!F74</f>
        <v>0</v>
      </c>
      <c r="F74" t="str">
        <f>入力シート!D74&amp;"　"&amp;入力シート!E74</f>
        <v>　</v>
      </c>
      <c r="G74" t="str">
        <f>ASC(入力シート!G74&amp;" "&amp;入力シート!H74)</f>
        <v xml:space="preserve"> </v>
      </c>
      <c r="H74" t="str">
        <f t="shared" si="18"/>
        <v>　</v>
      </c>
      <c r="I74" t="str">
        <f>ASC(入力シート!I74&amp;" "&amp;入力シート!J74)</f>
        <v xml:space="preserve"> </v>
      </c>
      <c r="J74">
        <f>入力シート!K74</f>
        <v>0</v>
      </c>
      <c r="K74">
        <f>IF(LEFT(入力シート!AT74,1)="男",1,IF(LEFT(入力シート!AT74,1)="女",2,0))</f>
        <v>0</v>
      </c>
      <c r="L74" t="str">
        <f>RIGHT(入力シート!AU74,1)</f>
        <v/>
      </c>
      <c r="M74">
        <f>YEAR(入力シート!T74)</f>
        <v>1900</v>
      </c>
      <c r="N74">
        <f>入力シート!AW74*100+入力シート!AX74</f>
        <v>100</v>
      </c>
      <c r="O74" t="e">
        <f>VLOOKUP(入力シート!M74,DATE!$A$33:$B$80,2,FALSE)</f>
        <v>#N/A</v>
      </c>
      <c r="P74">
        <f>入力シート!C74</f>
        <v>0</v>
      </c>
      <c r="Q74" t="str">
        <f>入力シート!AY74</f>
        <v/>
      </c>
      <c r="S74" t="str">
        <f t="shared" si="19"/>
        <v/>
      </c>
      <c r="T74" t="str">
        <f t="shared" si="20"/>
        <v/>
      </c>
      <c r="U74" t="str">
        <f>入力シート!AZ74</f>
        <v/>
      </c>
      <c r="V74">
        <f>入力シート!AA74</f>
        <v>0</v>
      </c>
      <c r="W74" t="str">
        <f t="shared" si="21"/>
        <v/>
      </c>
      <c r="X74" t="str">
        <f t="shared" si="22"/>
        <v/>
      </c>
      <c r="Y74" t="str">
        <f>入力シート!BA74</f>
        <v/>
      </c>
      <c r="Z74">
        <f>入力シート!AC74</f>
        <v>0</v>
      </c>
      <c r="AA74" t="str">
        <f t="shared" si="23"/>
        <v/>
      </c>
      <c r="AB74" t="str">
        <f t="shared" si="24"/>
        <v/>
      </c>
      <c r="AC74" t="str">
        <f>入力シート!BB74</f>
        <v/>
      </c>
      <c r="AD74">
        <f>入力シート!AE74</f>
        <v>0</v>
      </c>
      <c r="AE74" t="str">
        <f t="shared" si="25"/>
        <v/>
      </c>
      <c r="AF74" t="str">
        <f t="shared" si="26"/>
        <v/>
      </c>
    </row>
    <row r="75" spans="1:32" x14ac:dyDescent="0.4">
      <c r="A75" s="81"/>
      <c r="B75" s="81"/>
      <c r="E75">
        <f>入力シート!F75</f>
        <v>0</v>
      </c>
      <c r="F75" t="str">
        <f>入力シート!D75&amp;"　"&amp;入力シート!E75</f>
        <v>　</v>
      </c>
      <c r="G75" t="str">
        <f>ASC(入力シート!G75&amp;" "&amp;入力シート!H75)</f>
        <v xml:space="preserve"> </v>
      </c>
      <c r="H75" t="str">
        <f t="shared" si="18"/>
        <v>　</v>
      </c>
      <c r="I75" t="str">
        <f>ASC(入力シート!I75&amp;" "&amp;入力シート!J75)</f>
        <v xml:space="preserve"> </v>
      </c>
      <c r="J75">
        <f>入力シート!K75</f>
        <v>0</v>
      </c>
      <c r="K75">
        <f>IF(LEFT(入力シート!AT75,1)="男",1,IF(LEFT(入力シート!AT75,1)="女",2,0))</f>
        <v>0</v>
      </c>
      <c r="L75" t="str">
        <f>RIGHT(入力シート!AU75,1)</f>
        <v/>
      </c>
      <c r="M75">
        <f>YEAR(入力シート!T75)</f>
        <v>1900</v>
      </c>
      <c r="N75">
        <f>入力シート!AW75*100+入力シート!AX75</f>
        <v>100</v>
      </c>
      <c r="O75" t="e">
        <f>VLOOKUP(入力シート!M75,DATE!$A$33:$B$80,2,FALSE)</f>
        <v>#N/A</v>
      </c>
      <c r="P75">
        <f>入力シート!C75</f>
        <v>0</v>
      </c>
      <c r="Q75" t="str">
        <f>入力シート!AY75</f>
        <v/>
      </c>
      <c r="S75" t="str">
        <f t="shared" si="19"/>
        <v/>
      </c>
      <c r="T75" t="str">
        <f t="shared" si="20"/>
        <v/>
      </c>
      <c r="U75" t="str">
        <f>入力シート!AZ75</f>
        <v/>
      </c>
      <c r="V75">
        <f>入力シート!AA75</f>
        <v>0</v>
      </c>
      <c r="W75" t="str">
        <f t="shared" si="21"/>
        <v/>
      </c>
      <c r="X75" t="str">
        <f t="shared" si="22"/>
        <v/>
      </c>
      <c r="Y75" t="str">
        <f>入力シート!BA75</f>
        <v/>
      </c>
      <c r="Z75">
        <f>入力シート!AC75</f>
        <v>0</v>
      </c>
      <c r="AA75" t="str">
        <f t="shared" si="23"/>
        <v/>
      </c>
      <c r="AB75" t="str">
        <f t="shared" si="24"/>
        <v/>
      </c>
      <c r="AC75" t="str">
        <f>入力シート!BB75</f>
        <v/>
      </c>
      <c r="AD75">
        <f>入力シート!AE75</f>
        <v>0</v>
      </c>
      <c r="AE75" t="str">
        <f t="shared" si="25"/>
        <v/>
      </c>
      <c r="AF75" t="str">
        <f t="shared" si="26"/>
        <v/>
      </c>
    </row>
    <row r="76" spans="1:32" x14ac:dyDescent="0.4">
      <c r="A76" s="81"/>
      <c r="B76" s="81"/>
      <c r="E76">
        <f>入力シート!F76</f>
        <v>0</v>
      </c>
      <c r="F76" t="str">
        <f>入力シート!D76&amp;"　"&amp;入力シート!E76</f>
        <v>　</v>
      </c>
      <c r="G76" t="str">
        <f>ASC(入力シート!G76&amp;" "&amp;入力シート!H76)</f>
        <v xml:space="preserve"> </v>
      </c>
      <c r="H76" t="str">
        <f t="shared" si="18"/>
        <v>　</v>
      </c>
      <c r="I76" t="str">
        <f>ASC(入力シート!I76&amp;" "&amp;入力シート!J76)</f>
        <v xml:space="preserve"> </v>
      </c>
      <c r="J76">
        <f>入力シート!K76</f>
        <v>0</v>
      </c>
      <c r="K76">
        <f>IF(LEFT(入力シート!AT76,1)="男",1,IF(LEFT(入力シート!AT76,1)="女",2,0))</f>
        <v>0</v>
      </c>
      <c r="L76" t="str">
        <f>RIGHT(入力シート!AU76,1)</f>
        <v/>
      </c>
      <c r="M76">
        <f>YEAR(入力シート!T76)</f>
        <v>1900</v>
      </c>
      <c r="N76">
        <f>入力シート!AW76*100+入力シート!AX76</f>
        <v>100</v>
      </c>
      <c r="O76" t="e">
        <f>VLOOKUP(入力シート!M76,DATE!$A$33:$B$80,2,FALSE)</f>
        <v>#N/A</v>
      </c>
      <c r="P76">
        <f>入力シート!C76</f>
        <v>0</v>
      </c>
      <c r="Q76" t="str">
        <f>入力シート!AY76</f>
        <v/>
      </c>
      <c r="S76" t="str">
        <f t="shared" si="19"/>
        <v/>
      </c>
      <c r="T76" t="str">
        <f t="shared" si="20"/>
        <v/>
      </c>
      <c r="U76" t="str">
        <f>入力シート!AZ76</f>
        <v/>
      </c>
      <c r="V76">
        <f>入力シート!AA76</f>
        <v>0</v>
      </c>
      <c r="W76" t="str">
        <f t="shared" si="21"/>
        <v/>
      </c>
      <c r="X76" t="str">
        <f t="shared" si="22"/>
        <v/>
      </c>
      <c r="Y76" t="str">
        <f>入力シート!BA76</f>
        <v/>
      </c>
      <c r="Z76">
        <f>入力シート!AC76</f>
        <v>0</v>
      </c>
      <c r="AA76" t="str">
        <f t="shared" si="23"/>
        <v/>
      </c>
      <c r="AB76" t="str">
        <f t="shared" si="24"/>
        <v/>
      </c>
      <c r="AC76" t="str">
        <f>入力シート!BB76</f>
        <v/>
      </c>
      <c r="AD76">
        <f>入力シート!AE76</f>
        <v>0</v>
      </c>
      <c r="AE76" t="str">
        <f t="shared" si="25"/>
        <v/>
      </c>
      <c r="AF76" t="str">
        <f t="shared" si="26"/>
        <v/>
      </c>
    </row>
    <row r="77" spans="1:32" x14ac:dyDescent="0.4">
      <c r="A77" s="81"/>
      <c r="B77" s="81"/>
      <c r="E77">
        <f>入力シート!F77</f>
        <v>0</v>
      </c>
      <c r="F77" t="str">
        <f>入力シート!D77&amp;"　"&amp;入力シート!E77</f>
        <v>　</v>
      </c>
      <c r="G77" t="str">
        <f>ASC(入力シート!G77&amp;" "&amp;入力シート!H77)</f>
        <v xml:space="preserve"> </v>
      </c>
      <c r="H77" t="str">
        <f t="shared" si="18"/>
        <v>　</v>
      </c>
      <c r="I77" t="str">
        <f>ASC(入力シート!I77&amp;" "&amp;入力シート!J77)</f>
        <v xml:space="preserve"> </v>
      </c>
      <c r="J77">
        <f>入力シート!K77</f>
        <v>0</v>
      </c>
      <c r="K77">
        <f>IF(LEFT(入力シート!AT77,1)="男",1,IF(LEFT(入力シート!AT77,1)="女",2,0))</f>
        <v>0</v>
      </c>
      <c r="L77" t="str">
        <f>RIGHT(入力シート!AU77,1)</f>
        <v/>
      </c>
      <c r="M77">
        <f>YEAR(入力シート!T77)</f>
        <v>1900</v>
      </c>
      <c r="N77">
        <f>入力シート!AW77*100+入力シート!AX77</f>
        <v>100</v>
      </c>
      <c r="O77" t="e">
        <f>VLOOKUP(入力シート!M77,DATE!$A$33:$B$80,2,FALSE)</f>
        <v>#N/A</v>
      </c>
      <c r="P77">
        <f>入力シート!C77</f>
        <v>0</v>
      </c>
      <c r="Q77" t="str">
        <f>入力シート!AY77</f>
        <v/>
      </c>
      <c r="S77" t="str">
        <f t="shared" si="19"/>
        <v/>
      </c>
      <c r="T77" t="str">
        <f t="shared" si="20"/>
        <v/>
      </c>
      <c r="U77" t="str">
        <f>入力シート!AZ77</f>
        <v/>
      </c>
      <c r="V77">
        <f>入力シート!AA77</f>
        <v>0</v>
      </c>
      <c r="W77" t="str">
        <f t="shared" si="21"/>
        <v/>
      </c>
      <c r="X77" t="str">
        <f t="shared" si="22"/>
        <v/>
      </c>
      <c r="Y77" t="str">
        <f>入力シート!BA77</f>
        <v/>
      </c>
      <c r="Z77">
        <f>入力シート!AC77</f>
        <v>0</v>
      </c>
      <c r="AA77" t="str">
        <f t="shared" si="23"/>
        <v/>
      </c>
      <c r="AB77" t="str">
        <f t="shared" si="24"/>
        <v/>
      </c>
      <c r="AC77" t="str">
        <f>入力シート!BB77</f>
        <v/>
      </c>
      <c r="AD77">
        <f>入力シート!AE77</f>
        <v>0</v>
      </c>
      <c r="AE77" t="str">
        <f t="shared" si="25"/>
        <v/>
      </c>
      <c r="AF77" t="str">
        <f t="shared" si="26"/>
        <v/>
      </c>
    </row>
    <row r="78" spans="1:32" x14ac:dyDescent="0.4">
      <c r="A78" s="81"/>
      <c r="B78" s="81"/>
      <c r="E78">
        <f>入力シート!F78</f>
        <v>0</v>
      </c>
      <c r="F78" t="str">
        <f>入力シート!D78&amp;"　"&amp;入力シート!E78</f>
        <v>　</v>
      </c>
      <c r="G78" t="str">
        <f>ASC(入力シート!G78&amp;" "&amp;入力シート!H78)</f>
        <v xml:space="preserve"> </v>
      </c>
      <c r="H78" t="str">
        <f t="shared" si="18"/>
        <v>　</v>
      </c>
      <c r="I78" t="str">
        <f>ASC(入力シート!I78&amp;" "&amp;入力シート!J78)</f>
        <v xml:space="preserve"> </v>
      </c>
      <c r="J78">
        <f>入力シート!K78</f>
        <v>0</v>
      </c>
      <c r="K78">
        <f>IF(LEFT(入力シート!AT78,1)="男",1,IF(LEFT(入力シート!AT78,1)="女",2,0))</f>
        <v>0</v>
      </c>
      <c r="L78" t="str">
        <f>RIGHT(入力シート!AU78,1)</f>
        <v/>
      </c>
      <c r="M78">
        <f>YEAR(入力シート!T78)</f>
        <v>1900</v>
      </c>
      <c r="N78">
        <f>入力シート!AW78*100+入力シート!AX78</f>
        <v>100</v>
      </c>
      <c r="O78" t="e">
        <f>VLOOKUP(入力シート!M78,DATE!$A$33:$B$80,2,FALSE)</f>
        <v>#N/A</v>
      </c>
      <c r="P78">
        <f>入力シート!C78</f>
        <v>0</v>
      </c>
      <c r="Q78" t="str">
        <f>入力シート!AY78</f>
        <v/>
      </c>
      <c r="S78" t="str">
        <f t="shared" si="19"/>
        <v/>
      </c>
      <c r="T78" t="str">
        <f t="shared" si="20"/>
        <v/>
      </c>
      <c r="U78" t="str">
        <f>入力シート!AZ78</f>
        <v/>
      </c>
      <c r="V78">
        <f>入力シート!AA78</f>
        <v>0</v>
      </c>
      <c r="W78" t="str">
        <f t="shared" si="21"/>
        <v/>
      </c>
      <c r="X78" t="str">
        <f t="shared" si="22"/>
        <v/>
      </c>
      <c r="Y78" t="str">
        <f>入力シート!BA78</f>
        <v/>
      </c>
      <c r="Z78">
        <f>入力シート!AC78</f>
        <v>0</v>
      </c>
      <c r="AA78" t="str">
        <f t="shared" si="23"/>
        <v/>
      </c>
      <c r="AB78" t="str">
        <f t="shared" si="24"/>
        <v/>
      </c>
      <c r="AC78" t="str">
        <f>入力シート!BB78</f>
        <v/>
      </c>
      <c r="AD78">
        <f>入力シート!AE78</f>
        <v>0</v>
      </c>
      <c r="AE78" t="str">
        <f t="shared" si="25"/>
        <v/>
      </c>
      <c r="AF78" t="str">
        <f t="shared" si="26"/>
        <v/>
      </c>
    </row>
    <row r="79" spans="1:32" x14ac:dyDescent="0.4">
      <c r="A79" s="81"/>
      <c r="B79" s="81"/>
      <c r="E79">
        <f>入力シート!F79</f>
        <v>0</v>
      </c>
      <c r="F79" t="str">
        <f>入力シート!D79&amp;"　"&amp;入力シート!E79</f>
        <v>　</v>
      </c>
      <c r="G79" t="str">
        <f>ASC(入力シート!G79&amp;" "&amp;入力シート!H79)</f>
        <v xml:space="preserve"> </v>
      </c>
      <c r="H79" t="str">
        <f t="shared" si="18"/>
        <v>　</v>
      </c>
      <c r="I79" t="str">
        <f>ASC(入力シート!I79&amp;" "&amp;入力シート!J79)</f>
        <v xml:space="preserve"> </v>
      </c>
      <c r="J79">
        <f>入力シート!K79</f>
        <v>0</v>
      </c>
      <c r="K79">
        <f>IF(LEFT(入力シート!AT79,1)="男",1,IF(LEFT(入力シート!AT79,1)="女",2,0))</f>
        <v>0</v>
      </c>
      <c r="L79" t="str">
        <f>RIGHT(入力シート!AU79,1)</f>
        <v/>
      </c>
      <c r="M79">
        <f>YEAR(入力シート!T79)</f>
        <v>1900</v>
      </c>
      <c r="N79">
        <f>入力シート!AW79*100+入力シート!AX79</f>
        <v>100</v>
      </c>
      <c r="O79" t="e">
        <f>VLOOKUP(入力シート!M79,DATE!$A$33:$B$80,2,FALSE)</f>
        <v>#N/A</v>
      </c>
      <c r="P79">
        <f>入力シート!C79</f>
        <v>0</v>
      </c>
      <c r="Q79" t="str">
        <f>入力シート!AY79</f>
        <v/>
      </c>
      <c r="S79" t="str">
        <f t="shared" si="19"/>
        <v/>
      </c>
      <c r="T79" t="str">
        <f t="shared" si="20"/>
        <v/>
      </c>
      <c r="U79" t="str">
        <f>入力シート!AZ79</f>
        <v/>
      </c>
      <c r="V79">
        <f>入力シート!AA79</f>
        <v>0</v>
      </c>
      <c r="W79" t="str">
        <f t="shared" si="21"/>
        <v/>
      </c>
      <c r="X79" t="str">
        <f t="shared" si="22"/>
        <v/>
      </c>
      <c r="Y79" t="str">
        <f>入力シート!BA79</f>
        <v/>
      </c>
      <c r="Z79">
        <f>入力シート!AC79</f>
        <v>0</v>
      </c>
      <c r="AA79" t="str">
        <f t="shared" si="23"/>
        <v/>
      </c>
      <c r="AB79" t="str">
        <f t="shared" si="24"/>
        <v/>
      </c>
      <c r="AC79" t="str">
        <f>入力シート!BB79</f>
        <v/>
      </c>
      <c r="AD79">
        <f>入力シート!AE79</f>
        <v>0</v>
      </c>
      <c r="AE79" t="str">
        <f t="shared" si="25"/>
        <v/>
      </c>
      <c r="AF79" t="str">
        <f t="shared" si="26"/>
        <v/>
      </c>
    </row>
    <row r="80" spans="1:32" x14ac:dyDescent="0.4">
      <c r="A80" s="81"/>
      <c r="B80" s="81"/>
      <c r="E80">
        <f>入力シート!F80</f>
        <v>0</v>
      </c>
      <c r="F80" t="str">
        <f>入力シート!D80&amp;"　"&amp;入力シート!E80</f>
        <v>　</v>
      </c>
      <c r="G80" t="str">
        <f>ASC(入力シート!G80&amp;" "&amp;入力シート!H80)</f>
        <v xml:space="preserve"> </v>
      </c>
      <c r="H80" t="str">
        <f t="shared" si="18"/>
        <v>　</v>
      </c>
      <c r="I80" t="str">
        <f>ASC(入力シート!I80&amp;" "&amp;入力シート!J80)</f>
        <v xml:space="preserve"> </v>
      </c>
      <c r="J80">
        <f>入力シート!K80</f>
        <v>0</v>
      </c>
      <c r="K80">
        <f>IF(LEFT(入力シート!AT80,1)="男",1,IF(LEFT(入力シート!AT80,1)="女",2,0))</f>
        <v>0</v>
      </c>
      <c r="L80" t="str">
        <f>RIGHT(入力シート!AU80,1)</f>
        <v/>
      </c>
      <c r="M80">
        <f>YEAR(入力シート!T80)</f>
        <v>1900</v>
      </c>
      <c r="N80">
        <f>入力シート!AW80*100+入力シート!AX80</f>
        <v>100</v>
      </c>
      <c r="O80" t="e">
        <f>VLOOKUP(入力シート!M80,DATE!$A$33:$B$80,2,FALSE)</f>
        <v>#N/A</v>
      </c>
      <c r="P80">
        <f>入力シート!C80</f>
        <v>0</v>
      </c>
      <c r="Q80" t="str">
        <f>入力シート!AY80</f>
        <v/>
      </c>
      <c r="S80" t="str">
        <f t="shared" si="19"/>
        <v/>
      </c>
      <c r="T80" t="str">
        <f t="shared" si="20"/>
        <v/>
      </c>
      <c r="U80" t="str">
        <f>入力シート!AZ80</f>
        <v/>
      </c>
      <c r="V80">
        <f>入力シート!AA80</f>
        <v>0</v>
      </c>
      <c r="W80" t="str">
        <f t="shared" si="21"/>
        <v/>
      </c>
      <c r="X80" t="str">
        <f t="shared" si="22"/>
        <v/>
      </c>
      <c r="Y80" t="str">
        <f>入力シート!BA80</f>
        <v/>
      </c>
      <c r="Z80">
        <f>入力シート!AC80</f>
        <v>0</v>
      </c>
      <c r="AA80" t="str">
        <f t="shared" si="23"/>
        <v/>
      </c>
      <c r="AB80" t="str">
        <f t="shared" si="24"/>
        <v/>
      </c>
      <c r="AC80" t="str">
        <f>入力シート!BB80</f>
        <v/>
      </c>
      <c r="AD80">
        <f>入力シート!AE80</f>
        <v>0</v>
      </c>
      <c r="AE80" t="str">
        <f t="shared" si="25"/>
        <v/>
      </c>
      <c r="AF80" t="str">
        <f t="shared" si="26"/>
        <v/>
      </c>
    </row>
    <row r="81" spans="1:32" x14ac:dyDescent="0.4">
      <c r="A81" s="81"/>
      <c r="B81" s="81"/>
      <c r="E81">
        <f>入力シート!F81</f>
        <v>0</v>
      </c>
      <c r="F81" t="str">
        <f>入力シート!D81&amp;"　"&amp;入力シート!E81</f>
        <v>　</v>
      </c>
      <c r="G81" t="str">
        <f>ASC(入力シート!G81&amp;" "&amp;入力シート!H81)</f>
        <v xml:space="preserve"> </v>
      </c>
      <c r="H81" t="str">
        <f t="shared" si="18"/>
        <v>　</v>
      </c>
      <c r="I81" t="str">
        <f>ASC(入力シート!I81&amp;" "&amp;入力シート!J81)</f>
        <v xml:space="preserve"> </v>
      </c>
      <c r="J81">
        <f>入力シート!K81</f>
        <v>0</v>
      </c>
      <c r="K81">
        <f>IF(LEFT(入力シート!AT81,1)="男",1,IF(LEFT(入力シート!AT81,1)="女",2,0))</f>
        <v>0</v>
      </c>
      <c r="L81" t="str">
        <f>RIGHT(入力シート!AU81,1)</f>
        <v/>
      </c>
      <c r="M81">
        <f>YEAR(入力シート!T81)</f>
        <v>1900</v>
      </c>
      <c r="N81">
        <f>入力シート!AW81*100+入力シート!AX81</f>
        <v>100</v>
      </c>
      <c r="O81" t="e">
        <f>VLOOKUP(入力シート!M81,DATE!$A$33:$B$80,2,FALSE)</f>
        <v>#N/A</v>
      </c>
      <c r="P81">
        <f>入力シート!C81</f>
        <v>0</v>
      </c>
      <c r="Q81" t="str">
        <f>入力シート!AY81</f>
        <v/>
      </c>
      <c r="S81" t="str">
        <f t="shared" si="19"/>
        <v/>
      </c>
      <c r="T81" t="str">
        <f t="shared" si="20"/>
        <v/>
      </c>
      <c r="U81" t="str">
        <f>入力シート!AZ81</f>
        <v/>
      </c>
      <c r="V81">
        <f>入力シート!AA81</f>
        <v>0</v>
      </c>
      <c r="W81" t="str">
        <f t="shared" si="21"/>
        <v/>
      </c>
      <c r="X81" t="str">
        <f t="shared" si="22"/>
        <v/>
      </c>
      <c r="Y81" t="str">
        <f>入力シート!BA81</f>
        <v/>
      </c>
      <c r="Z81">
        <f>入力シート!AC81</f>
        <v>0</v>
      </c>
      <c r="AA81" t="str">
        <f t="shared" si="23"/>
        <v/>
      </c>
      <c r="AB81" t="str">
        <f t="shared" si="24"/>
        <v/>
      </c>
      <c r="AC81" t="str">
        <f>入力シート!BB81</f>
        <v/>
      </c>
      <c r="AD81">
        <f>入力シート!AE81</f>
        <v>0</v>
      </c>
      <c r="AE81" t="str">
        <f t="shared" si="25"/>
        <v/>
      </c>
      <c r="AF81" t="str">
        <f t="shared" si="26"/>
        <v/>
      </c>
    </row>
    <row r="82" spans="1:32" x14ac:dyDescent="0.4">
      <c r="A82" s="81"/>
      <c r="B82" s="81"/>
      <c r="E82">
        <f>入力シート!F82</f>
        <v>0</v>
      </c>
      <c r="F82" t="str">
        <f>入力シート!D82&amp;"　"&amp;入力シート!E82</f>
        <v>　</v>
      </c>
      <c r="G82" t="str">
        <f>ASC(入力シート!G82&amp;" "&amp;入力シート!H82)</f>
        <v xml:space="preserve"> </v>
      </c>
      <c r="H82" t="str">
        <f t="shared" si="18"/>
        <v>　</v>
      </c>
      <c r="I82" t="str">
        <f>ASC(入力シート!I82&amp;" "&amp;入力シート!J82)</f>
        <v xml:space="preserve"> </v>
      </c>
      <c r="J82">
        <f>入力シート!K82</f>
        <v>0</v>
      </c>
      <c r="K82">
        <f>IF(LEFT(入力シート!AT82,1)="男",1,IF(LEFT(入力シート!AT82,1)="女",2,0))</f>
        <v>0</v>
      </c>
      <c r="L82" t="str">
        <f>RIGHT(入力シート!AU82,1)</f>
        <v/>
      </c>
      <c r="M82">
        <f>YEAR(入力シート!T82)</f>
        <v>1900</v>
      </c>
      <c r="N82">
        <f>入力シート!AW82*100+入力シート!AX82</f>
        <v>100</v>
      </c>
      <c r="O82" t="e">
        <f>VLOOKUP(入力シート!M82,DATE!$A$33:$B$80,2,FALSE)</f>
        <v>#N/A</v>
      </c>
      <c r="P82">
        <f>入力シート!C82</f>
        <v>0</v>
      </c>
      <c r="Q82" t="str">
        <f>入力シート!AY82</f>
        <v/>
      </c>
      <c r="S82" t="str">
        <f t="shared" si="19"/>
        <v/>
      </c>
      <c r="T82" t="str">
        <f t="shared" si="20"/>
        <v/>
      </c>
      <c r="U82" t="str">
        <f>入力シート!AZ82</f>
        <v/>
      </c>
      <c r="V82">
        <f>入力シート!AA82</f>
        <v>0</v>
      </c>
      <c r="W82" t="str">
        <f t="shared" si="21"/>
        <v/>
      </c>
      <c r="X82" t="str">
        <f t="shared" si="22"/>
        <v/>
      </c>
      <c r="Y82" t="str">
        <f>入力シート!BA82</f>
        <v/>
      </c>
      <c r="Z82">
        <f>入力シート!AC82</f>
        <v>0</v>
      </c>
      <c r="AA82" t="str">
        <f t="shared" si="23"/>
        <v/>
      </c>
      <c r="AB82" t="str">
        <f t="shared" si="24"/>
        <v/>
      </c>
      <c r="AC82" t="str">
        <f>入力シート!BB82</f>
        <v/>
      </c>
      <c r="AD82">
        <f>入力シート!AE82</f>
        <v>0</v>
      </c>
      <c r="AE82" t="str">
        <f t="shared" si="25"/>
        <v/>
      </c>
      <c r="AF82" t="str">
        <f t="shared" si="26"/>
        <v/>
      </c>
    </row>
    <row r="83" spans="1:32" x14ac:dyDescent="0.4">
      <c r="A83" s="81"/>
      <c r="B83" s="81"/>
      <c r="E83">
        <f>入力シート!F83</f>
        <v>0</v>
      </c>
      <c r="F83" t="str">
        <f>入力シート!D83&amp;"　"&amp;入力シート!E83</f>
        <v>　</v>
      </c>
      <c r="G83" t="str">
        <f>ASC(入力シート!G83&amp;" "&amp;入力シート!H83)</f>
        <v xml:space="preserve"> </v>
      </c>
      <c r="H83" t="str">
        <f t="shared" si="18"/>
        <v>　</v>
      </c>
      <c r="I83" t="str">
        <f>ASC(入力シート!I83&amp;" "&amp;入力シート!J83)</f>
        <v xml:space="preserve"> </v>
      </c>
      <c r="J83">
        <f>入力シート!K83</f>
        <v>0</v>
      </c>
      <c r="K83">
        <f>IF(LEFT(入力シート!AT83,1)="男",1,IF(LEFT(入力シート!AT83,1)="女",2,0))</f>
        <v>0</v>
      </c>
      <c r="L83" t="str">
        <f>RIGHT(入力シート!AU83,1)</f>
        <v/>
      </c>
      <c r="M83">
        <f>YEAR(入力シート!T83)</f>
        <v>1900</v>
      </c>
      <c r="N83">
        <f>入力シート!AW83*100+入力シート!AX83</f>
        <v>100</v>
      </c>
      <c r="O83" t="e">
        <f>VLOOKUP(入力シート!M83,DATE!$A$33:$B$80,2,FALSE)</f>
        <v>#N/A</v>
      </c>
      <c r="P83">
        <f>入力シート!C83</f>
        <v>0</v>
      </c>
      <c r="Q83" t="str">
        <f>入力シート!AY83</f>
        <v/>
      </c>
      <c r="S83" t="str">
        <f t="shared" si="19"/>
        <v/>
      </c>
      <c r="T83" t="str">
        <f t="shared" si="20"/>
        <v/>
      </c>
      <c r="U83" t="str">
        <f>入力シート!AZ83</f>
        <v/>
      </c>
      <c r="V83">
        <f>入力シート!AA83</f>
        <v>0</v>
      </c>
      <c r="W83" t="str">
        <f t="shared" si="21"/>
        <v/>
      </c>
      <c r="X83" t="str">
        <f t="shared" si="22"/>
        <v/>
      </c>
      <c r="Y83" t="str">
        <f>入力シート!BA83</f>
        <v/>
      </c>
      <c r="Z83">
        <f>入力シート!AC83</f>
        <v>0</v>
      </c>
      <c r="AA83" t="str">
        <f t="shared" si="23"/>
        <v/>
      </c>
      <c r="AB83" t="str">
        <f t="shared" si="24"/>
        <v/>
      </c>
      <c r="AC83" t="str">
        <f>入力シート!BB83</f>
        <v/>
      </c>
      <c r="AD83">
        <f>入力シート!AE83</f>
        <v>0</v>
      </c>
      <c r="AE83" t="str">
        <f t="shared" si="25"/>
        <v/>
      </c>
      <c r="AF83" t="str">
        <f t="shared" si="26"/>
        <v/>
      </c>
    </row>
    <row r="84" spans="1:32" x14ac:dyDescent="0.4">
      <c r="A84" s="81"/>
      <c r="B84" s="81"/>
      <c r="E84">
        <f>入力シート!F84</f>
        <v>0</v>
      </c>
      <c r="F84" t="str">
        <f>入力シート!D84&amp;"　"&amp;入力シート!E84</f>
        <v>　</v>
      </c>
      <c r="G84" t="str">
        <f>ASC(入力シート!G84&amp;" "&amp;入力シート!H84)</f>
        <v xml:space="preserve"> </v>
      </c>
      <c r="H84" t="str">
        <f t="shared" si="18"/>
        <v>　</v>
      </c>
      <c r="I84" t="str">
        <f>ASC(入力シート!I84&amp;" "&amp;入力シート!J84)</f>
        <v xml:space="preserve"> </v>
      </c>
      <c r="J84">
        <f>入力シート!K84</f>
        <v>0</v>
      </c>
      <c r="K84">
        <f>IF(LEFT(入力シート!AT84,1)="男",1,IF(LEFT(入力シート!AT84,1)="女",2,0))</f>
        <v>0</v>
      </c>
      <c r="L84" t="str">
        <f>RIGHT(入力シート!AU84,1)</f>
        <v/>
      </c>
      <c r="M84">
        <f>YEAR(入力シート!T84)</f>
        <v>1900</v>
      </c>
      <c r="N84">
        <f>入力シート!AW84*100+入力シート!AX84</f>
        <v>100</v>
      </c>
      <c r="O84" t="e">
        <f>VLOOKUP(入力シート!M84,DATE!$A$33:$B$80,2,FALSE)</f>
        <v>#N/A</v>
      </c>
      <c r="P84">
        <f>入力シート!C84</f>
        <v>0</v>
      </c>
      <c r="Q84" t="str">
        <f>入力シート!AY84</f>
        <v/>
      </c>
      <c r="S84" t="str">
        <f t="shared" si="19"/>
        <v/>
      </c>
      <c r="T84" t="str">
        <f t="shared" si="20"/>
        <v/>
      </c>
      <c r="U84" t="str">
        <f>入力シート!AZ84</f>
        <v/>
      </c>
      <c r="V84">
        <f>入力シート!AA84</f>
        <v>0</v>
      </c>
      <c r="W84" t="str">
        <f t="shared" si="21"/>
        <v/>
      </c>
      <c r="X84" t="str">
        <f t="shared" si="22"/>
        <v/>
      </c>
      <c r="Y84" t="str">
        <f>入力シート!BA84</f>
        <v/>
      </c>
      <c r="Z84">
        <f>入力シート!AC84</f>
        <v>0</v>
      </c>
      <c r="AA84" t="str">
        <f t="shared" si="23"/>
        <v/>
      </c>
      <c r="AB84" t="str">
        <f t="shared" si="24"/>
        <v/>
      </c>
      <c r="AC84" t="str">
        <f>入力シート!BB84</f>
        <v/>
      </c>
      <c r="AD84">
        <f>入力シート!AE84</f>
        <v>0</v>
      </c>
      <c r="AE84" t="str">
        <f t="shared" si="25"/>
        <v/>
      </c>
      <c r="AF84" t="str">
        <f t="shared" si="26"/>
        <v/>
      </c>
    </row>
    <row r="85" spans="1:32" x14ac:dyDescent="0.4">
      <c r="A85" s="81"/>
      <c r="B85" s="81"/>
      <c r="E85">
        <f>入力シート!F85</f>
        <v>0</v>
      </c>
      <c r="F85" t="str">
        <f>入力シート!D85&amp;"　"&amp;入力シート!E85</f>
        <v>　</v>
      </c>
      <c r="G85" t="str">
        <f>ASC(入力シート!G85&amp;" "&amp;入力シート!H85)</f>
        <v xml:space="preserve"> </v>
      </c>
      <c r="H85" t="str">
        <f t="shared" si="18"/>
        <v>　</v>
      </c>
      <c r="I85" t="str">
        <f>ASC(入力シート!I85&amp;" "&amp;入力シート!J85)</f>
        <v xml:space="preserve"> </v>
      </c>
      <c r="J85">
        <f>入力シート!K85</f>
        <v>0</v>
      </c>
      <c r="K85">
        <f>IF(LEFT(入力シート!AT85,1)="男",1,IF(LEFT(入力シート!AT85,1)="女",2,0))</f>
        <v>0</v>
      </c>
      <c r="L85" t="str">
        <f>RIGHT(入力シート!AU85,1)</f>
        <v/>
      </c>
      <c r="M85">
        <f>YEAR(入力シート!T85)</f>
        <v>1900</v>
      </c>
      <c r="N85">
        <f>入力シート!AW85*100+入力シート!AX85</f>
        <v>100</v>
      </c>
      <c r="O85" t="e">
        <f>VLOOKUP(入力シート!M85,DATE!$A$33:$B$80,2,FALSE)</f>
        <v>#N/A</v>
      </c>
      <c r="P85">
        <f>入力シート!C85</f>
        <v>0</v>
      </c>
      <c r="Q85" t="str">
        <f>入力シート!AY85</f>
        <v/>
      </c>
      <c r="S85" t="str">
        <f t="shared" si="19"/>
        <v/>
      </c>
      <c r="T85" t="str">
        <f t="shared" si="20"/>
        <v/>
      </c>
      <c r="U85" t="str">
        <f>入力シート!AZ85</f>
        <v/>
      </c>
      <c r="V85">
        <f>入力シート!AA85</f>
        <v>0</v>
      </c>
      <c r="W85" t="str">
        <f t="shared" si="21"/>
        <v/>
      </c>
      <c r="X85" t="str">
        <f t="shared" si="22"/>
        <v/>
      </c>
      <c r="Y85" t="str">
        <f>入力シート!BA85</f>
        <v/>
      </c>
      <c r="Z85">
        <f>入力シート!AC85</f>
        <v>0</v>
      </c>
      <c r="AA85" t="str">
        <f t="shared" si="23"/>
        <v/>
      </c>
      <c r="AB85" t="str">
        <f t="shared" si="24"/>
        <v/>
      </c>
      <c r="AC85" t="str">
        <f>入力シート!BB85</f>
        <v/>
      </c>
      <c r="AD85">
        <f>入力シート!AE85</f>
        <v>0</v>
      </c>
      <c r="AE85" t="str">
        <f t="shared" si="25"/>
        <v/>
      </c>
      <c r="AF85" t="str">
        <f t="shared" si="26"/>
        <v/>
      </c>
    </row>
    <row r="86" spans="1:32" x14ac:dyDescent="0.4">
      <c r="A86" s="81"/>
      <c r="B86" s="81"/>
      <c r="E86">
        <f>入力シート!F86</f>
        <v>0</v>
      </c>
      <c r="F86" t="str">
        <f>入力シート!D86&amp;"　"&amp;入力シート!E86</f>
        <v>　</v>
      </c>
      <c r="G86" t="str">
        <f>ASC(入力シート!G86&amp;" "&amp;入力シート!H86)</f>
        <v xml:space="preserve"> </v>
      </c>
      <c r="H86" t="str">
        <f t="shared" si="18"/>
        <v>　</v>
      </c>
      <c r="I86" t="str">
        <f>ASC(入力シート!I86&amp;" "&amp;入力シート!J86)</f>
        <v xml:space="preserve"> </v>
      </c>
      <c r="J86">
        <f>入力シート!K86</f>
        <v>0</v>
      </c>
      <c r="K86">
        <f>IF(LEFT(入力シート!AT86,1)="男",1,IF(LEFT(入力シート!AT86,1)="女",2,0))</f>
        <v>0</v>
      </c>
      <c r="L86" t="str">
        <f>RIGHT(入力シート!AU86,1)</f>
        <v/>
      </c>
      <c r="M86">
        <f>YEAR(入力シート!T86)</f>
        <v>1900</v>
      </c>
      <c r="N86">
        <f>入力シート!AW86*100+入力シート!AX86</f>
        <v>100</v>
      </c>
      <c r="O86" t="e">
        <f>VLOOKUP(入力シート!M86,DATE!$A$33:$B$80,2,FALSE)</f>
        <v>#N/A</v>
      </c>
      <c r="P86">
        <f>入力シート!C86</f>
        <v>0</v>
      </c>
      <c r="Q86" t="str">
        <f>入力シート!AY86</f>
        <v/>
      </c>
      <c r="S86" t="str">
        <f t="shared" si="19"/>
        <v/>
      </c>
      <c r="T86" t="str">
        <f t="shared" si="20"/>
        <v/>
      </c>
      <c r="U86" t="str">
        <f>入力シート!AZ86</f>
        <v/>
      </c>
      <c r="V86">
        <f>入力シート!AA86</f>
        <v>0</v>
      </c>
      <c r="W86" t="str">
        <f t="shared" si="21"/>
        <v/>
      </c>
      <c r="X86" t="str">
        <f t="shared" si="22"/>
        <v/>
      </c>
      <c r="Y86" t="str">
        <f>入力シート!BA86</f>
        <v/>
      </c>
      <c r="Z86">
        <f>入力シート!AC86</f>
        <v>0</v>
      </c>
      <c r="AA86" t="str">
        <f t="shared" si="23"/>
        <v/>
      </c>
      <c r="AB86" t="str">
        <f t="shared" si="24"/>
        <v/>
      </c>
      <c r="AC86" t="str">
        <f>入力シート!BB86</f>
        <v/>
      </c>
      <c r="AD86">
        <f>入力シート!AE86</f>
        <v>0</v>
      </c>
      <c r="AE86" t="str">
        <f t="shared" si="25"/>
        <v/>
      </c>
      <c r="AF86" t="str">
        <f t="shared" si="26"/>
        <v/>
      </c>
    </row>
    <row r="87" spans="1:32" x14ac:dyDescent="0.4">
      <c r="A87" s="81"/>
      <c r="B87" s="81"/>
      <c r="E87">
        <f>入力シート!F87</f>
        <v>0</v>
      </c>
      <c r="F87" t="str">
        <f>入力シート!D87&amp;"　"&amp;入力シート!E87</f>
        <v>　</v>
      </c>
      <c r="G87" t="str">
        <f>ASC(入力シート!G87&amp;" "&amp;入力シート!H87)</f>
        <v xml:space="preserve"> </v>
      </c>
      <c r="H87" t="str">
        <f t="shared" si="18"/>
        <v>　</v>
      </c>
      <c r="I87" t="str">
        <f>ASC(入力シート!I87&amp;" "&amp;入力シート!J87)</f>
        <v xml:space="preserve"> </v>
      </c>
      <c r="J87">
        <f>入力シート!K87</f>
        <v>0</v>
      </c>
      <c r="K87">
        <f>IF(LEFT(入力シート!AT87,1)="男",1,IF(LEFT(入力シート!AT87,1)="女",2,0))</f>
        <v>0</v>
      </c>
      <c r="L87" t="str">
        <f>RIGHT(入力シート!AU87,1)</f>
        <v/>
      </c>
      <c r="M87">
        <f>YEAR(入力シート!T87)</f>
        <v>1900</v>
      </c>
      <c r="N87">
        <f>入力シート!AW87*100+入力シート!AX87</f>
        <v>100</v>
      </c>
      <c r="O87" t="e">
        <f>VLOOKUP(入力シート!M87,DATE!$A$33:$B$80,2,FALSE)</f>
        <v>#N/A</v>
      </c>
      <c r="P87">
        <f>入力シート!C87</f>
        <v>0</v>
      </c>
      <c r="Q87" t="str">
        <f>入力シート!AY87</f>
        <v/>
      </c>
      <c r="S87" t="str">
        <f t="shared" si="19"/>
        <v/>
      </c>
      <c r="T87" t="str">
        <f t="shared" si="20"/>
        <v/>
      </c>
      <c r="U87" t="str">
        <f>入力シート!AZ87</f>
        <v/>
      </c>
      <c r="V87">
        <f>入力シート!AA87</f>
        <v>0</v>
      </c>
      <c r="W87" t="str">
        <f t="shared" si="21"/>
        <v/>
      </c>
      <c r="X87" t="str">
        <f t="shared" si="22"/>
        <v/>
      </c>
      <c r="Y87" t="str">
        <f>入力シート!BA87</f>
        <v/>
      </c>
      <c r="Z87">
        <f>入力シート!AC87</f>
        <v>0</v>
      </c>
      <c r="AA87" t="str">
        <f t="shared" si="23"/>
        <v/>
      </c>
      <c r="AB87" t="str">
        <f t="shared" si="24"/>
        <v/>
      </c>
      <c r="AC87" t="str">
        <f>入力シート!BB87</f>
        <v/>
      </c>
      <c r="AD87">
        <f>入力シート!AE87</f>
        <v>0</v>
      </c>
      <c r="AE87" t="str">
        <f t="shared" si="25"/>
        <v/>
      </c>
      <c r="AF87" t="str">
        <f t="shared" si="26"/>
        <v/>
      </c>
    </row>
    <row r="88" spans="1:32" x14ac:dyDescent="0.4">
      <c r="A88" s="81"/>
      <c r="B88" s="81"/>
      <c r="E88">
        <f>入力シート!F88</f>
        <v>0</v>
      </c>
      <c r="F88" t="str">
        <f>入力シート!D88&amp;"　"&amp;入力シート!E88</f>
        <v>　</v>
      </c>
      <c r="G88" t="str">
        <f>ASC(入力シート!G88&amp;" "&amp;入力シート!H88)</f>
        <v xml:space="preserve"> </v>
      </c>
      <c r="H88" t="str">
        <f t="shared" si="18"/>
        <v>　</v>
      </c>
      <c r="I88" t="str">
        <f>ASC(入力シート!I88&amp;" "&amp;入力シート!J88)</f>
        <v xml:space="preserve"> </v>
      </c>
      <c r="J88">
        <f>入力シート!K88</f>
        <v>0</v>
      </c>
      <c r="K88">
        <f>IF(LEFT(入力シート!AT88,1)="男",1,IF(LEFT(入力シート!AT88,1)="女",2,0))</f>
        <v>0</v>
      </c>
      <c r="L88" t="str">
        <f>RIGHT(入力シート!AU88,1)</f>
        <v/>
      </c>
      <c r="M88">
        <f>YEAR(入力シート!T88)</f>
        <v>1900</v>
      </c>
      <c r="N88">
        <f>入力シート!AW88*100+入力シート!AX88</f>
        <v>100</v>
      </c>
      <c r="O88" t="e">
        <f>VLOOKUP(入力シート!M88,DATE!$A$33:$B$80,2,FALSE)</f>
        <v>#N/A</v>
      </c>
      <c r="P88">
        <f>入力シート!C88</f>
        <v>0</v>
      </c>
      <c r="Q88" t="str">
        <f>入力シート!AY88</f>
        <v/>
      </c>
      <c r="S88" t="str">
        <f t="shared" si="19"/>
        <v/>
      </c>
      <c r="T88" t="str">
        <f t="shared" si="20"/>
        <v/>
      </c>
      <c r="U88" t="str">
        <f>入力シート!AZ88</f>
        <v/>
      </c>
      <c r="V88">
        <f>入力シート!AA88</f>
        <v>0</v>
      </c>
      <c r="W88" t="str">
        <f t="shared" si="21"/>
        <v/>
      </c>
      <c r="X88" t="str">
        <f t="shared" si="22"/>
        <v/>
      </c>
      <c r="Y88" t="str">
        <f>入力シート!BA88</f>
        <v/>
      </c>
      <c r="Z88">
        <f>入力シート!AC88</f>
        <v>0</v>
      </c>
      <c r="AA88" t="str">
        <f t="shared" si="23"/>
        <v/>
      </c>
      <c r="AB88" t="str">
        <f t="shared" si="24"/>
        <v/>
      </c>
      <c r="AC88" t="str">
        <f>入力シート!BB88</f>
        <v/>
      </c>
      <c r="AD88">
        <f>入力シート!AE88</f>
        <v>0</v>
      </c>
      <c r="AE88" t="str">
        <f t="shared" si="25"/>
        <v/>
      </c>
      <c r="AF88" t="str">
        <f t="shared" si="26"/>
        <v/>
      </c>
    </row>
    <row r="89" spans="1:32" x14ac:dyDescent="0.4">
      <c r="A89" s="81"/>
      <c r="B89" s="81"/>
      <c r="E89">
        <f>入力シート!F89</f>
        <v>0</v>
      </c>
      <c r="F89" t="str">
        <f>入力シート!D89&amp;"　"&amp;入力シート!E89</f>
        <v>　</v>
      </c>
      <c r="G89" t="str">
        <f>ASC(入力シート!G89&amp;" "&amp;入力シート!H89)</f>
        <v xml:space="preserve"> </v>
      </c>
      <c r="H89" t="str">
        <f t="shared" si="18"/>
        <v>　</v>
      </c>
      <c r="I89" t="str">
        <f>ASC(入力シート!I89&amp;" "&amp;入力シート!J89)</f>
        <v xml:space="preserve"> </v>
      </c>
      <c r="J89">
        <f>入力シート!K89</f>
        <v>0</v>
      </c>
      <c r="K89">
        <f>IF(LEFT(入力シート!AT89,1)="男",1,IF(LEFT(入力シート!AT89,1)="女",2,0))</f>
        <v>0</v>
      </c>
      <c r="L89" t="str">
        <f>RIGHT(入力シート!AU89,1)</f>
        <v/>
      </c>
      <c r="M89">
        <f>YEAR(入力シート!T89)</f>
        <v>1900</v>
      </c>
      <c r="N89">
        <f>入力シート!AW89*100+入力シート!AX89</f>
        <v>100</v>
      </c>
      <c r="O89" t="e">
        <f>VLOOKUP(入力シート!M89,DATE!$A$33:$B$80,2,FALSE)</f>
        <v>#N/A</v>
      </c>
      <c r="P89">
        <f>入力シート!C89</f>
        <v>0</v>
      </c>
      <c r="Q89" t="str">
        <f>入力シート!AY89</f>
        <v/>
      </c>
      <c r="S89" t="str">
        <f t="shared" si="19"/>
        <v/>
      </c>
      <c r="T89" t="str">
        <f t="shared" si="20"/>
        <v/>
      </c>
      <c r="U89" t="str">
        <f>入力シート!AZ89</f>
        <v/>
      </c>
      <c r="V89">
        <f>入力シート!AA89</f>
        <v>0</v>
      </c>
      <c r="W89" t="str">
        <f t="shared" si="21"/>
        <v/>
      </c>
      <c r="X89" t="str">
        <f t="shared" si="22"/>
        <v/>
      </c>
      <c r="Y89" t="str">
        <f>入力シート!BA89</f>
        <v/>
      </c>
      <c r="Z89">
        <f>入力シート!AC89</f>
        <v>0</v>
      </c>
      <c r="AA89" t="str">
        <f t="shared" si="23"/>
        <v/>
      </c>
      <c r="AB89" t="str">
        <f t="shared" si="24"/>
        <v/>
      </c>
      <c r="AC89" t="str">
        <f>入力シート!BB89</f>
        <v/>
      </c>
      <c r="AD89">
        <f>入力シート!AE89</f>
        <v>0</v>
      </c>
      <c r="AE89" t="str">
        <f t="shared" si="25"/>
        <v/>
      </c>
      <c r="AF89" t="str">
        <f t="shared" si="26"/>
        <v/>
      </c>
    </row>
    <row r="90" spans="1:32" x14ac:dyDescent="0.4">
      <c r="A90" s="81"/>
      <c r="B90" s="81"/>
      <c r="E90">
        <f>入力シート!F90</f>
        <v>0</v>
      </c>
      <c r="F90" t="str">
        <f>入力シート!D90&amp;"　"&amp;入力シート!E90</f>
        <v>　</v>
      </c>
      <c r="G90" t="str">
        <f>ASC(入力シート!G90&amp;" "&amp;入力シート!H90)</f>
        <v xml:space="preserve"> </v>
      </c>
      <c r="H90" t="str">
        <f t="shared" si="18"/>
        <v>　</v>
      </c>
      <c r="I90" t="str">
        <f>ASC(入力シート!I90&amp;" "&amp;入力シート!J90)</f>
        <v xml:space="preserve"> </v>
      </c>
      <c r="J90">
        <f>入力シート!K90</f>
        <v>0</v>
      </c>
      <c r="K90">
        <f>IF(LEFT(入力シート!AT90,1)="男",1,IF(LEFT(入力シート!AT90,1)="女",2,0))</f>
        <v>0</v>
      </c>
      <c r="L90" t="str">
        <f>RIGHT(入力シート!AU90,1)</f>
        <v/>
      </c>
      <c r="M90">
        <f>YEAR(入力シート!T90)</f>
        <v>1900</v>
      </c>
      <c r="N90">
        <f>入力シート!AW90*100+入力シート!AX90</f>
        <v>100</v>
      </c>
      <c r="O90" t="e">
        <f>VLOOKUP(入力シート!M90,DATE!$A$33:$B$80,2,FALSE)</f>
        <v>#N/A</v>
      </c>
      <c r="P90">
        <f>入力シート!C90</f>
        <v>0</v>
      </c>
      <c r="Q90" t="str">
        <f>入力シート!AY90</f>
        <v/>
      </c>
      <c r="S90" t="str">
        <f t="shared" si="19"/>
        <v/>
      </c>
      <c r="T90" t="str">
        <f t="shared" si="20"/>
        <v/>
      </c>
      <c r="U90" t="str">
        <f>入力シート!AZ90</f>
        <v/>
      </c>
      <c r="V90">
        <f>入力シート!AA90</f>
        <v>0</v>
      </c>
      <c r="W90" t="str">
        <f t="shared" si="21"/>
        <v/>
      </c>
      <c r="X90" t="str">
        <f t="shared" si="22"/>
        <v/>
      </c>
      <c r="Y90" t="str">
        <f>入力シート!BA90</f>
        <v/>
      </c>
      <c r="Z90">
        <f>入力シート!AC90</f>
        <v>0</v>
      </c>
      <c r="AA90" t="str">
        <f t="shared" si="23"/>
        <v/>
      </c>
      <c r="AB90" t="str">
        <f t="shared" si="24"/>
        <v/>
      </c>
      <c r="AC90" t="str">
        <f>入力シート!BB90</f>
        <v/>
      </c>
      <c r="AD90">
        <f>入力シート!AE90</f>
        <v>0</v>
      </c>
      <c r="AE90" t="str">
        <f t="shared" si="25"/>
        <v/>
      </c>
      <c r="AF90" t="str">
        <f t="shared" si="26"/>
        <v/>
      </c>
    </row>
    <row r="91" spans="1:32" x14ac:dyDescent="0.4">
      <c r="A91" s="81"/>
      <c r="B91" s="81"/>
      <c r="E91">
        <f>入力シート!F91</f>
        <v>0</v>
      </c>
      <c r="F91" t="str">
        <f>入力シート!D91&amp;"　"&amp;入力シート!E91</f>
        <v>　</v>
      </c>
      <c r="G91" t="str">
        <f>ASC(入力シート!G91&amp;" "&amp;入力シート!H91)</f>
        <v xml:space="preserve"> </v>
      </c>
      <c r="H91" t="str">
        <f t="shared" si="18"/>
        <v>　</v>
      </c>
      <c r="I91" t="str">
        <f>ASC(入力シート!I91&amp;" "&amp;入力シート!J91)</f>
        <v xml:space="preserve"> </v>
      </c>
      <c r="J91">
        <f>入力シート!K91</f>
        <v>0</v>
      </c>
      <c r="K91">
        <f>IF(LEFT(入力シート!AT91,1)="男",1,IF(LEFT(入力シート!AT91,1)="女",2,0))</f>
        <v>0</v>
      </c>
      <c r="L91" t="str">
        <f>RIGHT(入力シート!AU91,1)</f>
        <v/>
      </c>
      <c r="M91">
        <f>YEAR(入力シート!T91)</f>
        <v>1900</v>
      </c>
      <c r="N91">
        <f>入力シート!AW91*100+入力シート!AX91</f>
        <v>100</v>
      </c>
      <c r="O91" t="e">
        <f>VLOOKUP(入力シート!M91,DATE!$A$33:$B$80,2,FALSE)</f>
        <v>#N/A</v>
      </c>
      <c r="P91">
        <f>入力シート!C91</f>
        <v>0</v>
      </c>
      <c r="Q91" t="str">
        <f>入力シート!AY91</f>
        <v/>
      </c>
      <c r="S91" t="str">
        <f t="shared" si="19"/>
        <v/>
      </c>
      <c r="T91" t="str">
        <f t="shared" si="20"/>
        <v/>
      </c>
      <c r="U91" t="str">
        <f>入力シート!AZ91</f>
        <v/>
      </c>
      <c r="V91">
        <f>入力シート!AA91</f>
        <v>0</v>
      </c>
      <c r="W91" t="str">
        <f t="shared" si="21"/>
        <v/>
      </c>
      <c r="X91" t="str">
        <f t="shared" si="22"/>
        <v/>
      </c>
      <c r="Y91" t="str">
        <f>入力シート!BA91</f>
        <v/>
      </c>
      <c r="Z91">
        <f>入力シート!AC91</f>
        <v>0</v>
      </c>
      <c r="AA91" t="str">
        <f t="shared" si="23"/>
        <v/>
      </c>
      <c r="AB91" t="str">
        <f t="shared" si="24"/>
        <v/>
      </c>
      <c r="AC91" t="str">
        <f>入力シート!BB91</f>
        <v/>
      </c>
      <c r="AD91">
        <f>入力シート!AE91</f>
        <v>0</v>
      </c>
      <c r="AE91" t="str">
        <f t="shared" si="25"/>
        <v/>
      </c>
      <c r="AF91" t="str">
        <f t="shared" si="26"/>
        <v/>
      </c>
    </row>
    <row r="92" spans="1:32" x14ac:dyDescent="0.4">
      <c r="A92" s="81"/>
      <c r="B92" s="81"/>
      <c r="E92">
        <f>入力シート!F92</f>
        <v>0</v>
      </c>
      <c r="F92" t="str">
        <f>入力シート!D92&amp;"　"&amp;入力シート!E92</f>
        <v>　</v>
      </c>
      <c r="G92" t="str">
        <f>ASC(入力シート!G92&amp;" "&amp;入力シート!H92)</f>
        <v xml:space="preserve"> </v>
      </c>
      <c r="H92" t="str">
        <f t="shared" si="18"/>
        <v>　</v>
      </c>
      <c r="I92" t="str">
        <f>ASC(入力シート!I92&amp;" "&amp;入力シート!J92)</f>
        <v xml:space="preserve"> </v>
      </c>
      <c r="J92">
        <f>入力シート!K92</f>
        <v>0</v>
      </c>
      <c r="K92">
        <f>IF(LEFT(入力シート!AT92,1)="男",1,IF(LEFT(入力シート!AT92,1)="女",2,0))</f>
        <v>0</v>
      </c>
      <c r="L92" t="str">
        <f>RIGHT(入力シート!AU92,1)</f>
        <v/>
      </c>
      <c r="M92">
        <f>YEAR(入力シート!T92)</f>
        <v>1900</v>
      </c>
      <c r="N92">
        <f>入力シート!AW92*100+入力シート!AX92</f>
        <v>100</v>
      </c>
      <c r="O92" t="e">
        <f>VLOOKUP(入力シート!M92,DATE!$A$33:$B$80,2,FALSE)</f>
        <v>#N/A</v>
      </c>
      <c r="P92">
        <f>入力シート!C92</f>
        <v>0</v>
      </c>
      <c r="Q92" t="str">
        <f>入力シート!AY92</f>
        <v/>
      </c>
      <c r="S92" t="str">
        <f t="shared" si="19"/>
        <v/>
      </c>
      <c r="T92" t="str">
        <f t="shared" si="20"/>
        <v/>
      </c>
      <c r="U92" t="str">
        <f>入力シート!AZ92</f>
        <v/>
      </c>
      <c r="V92">
        <f>入力シート!AA92</f>
        <v>0</v>
      </c>
      <c r="W92" t="str">
        <f t="shared" si="21"/>
        <v/>
      </c>
      <c r="X92" t="str">
        <f t="shared" si="22"/>
        <v/>
      </c>
      <c r="Y92" t="str">
        <f>入力シート!BA92</f>
        <v/>
      </c>
      <c r="Z92">
        <f>入力シート!AC92</f>
        <v>0</v>
      </c>
      <c r="AA92" t="str">
        <f t="shared" si="23"/>
        <v/>
      </c>
      <c r="AB92" t="str">
        <f t="shared" si="24"/>
        <v/>
      </c>
      <c r="AC92" t="str">
        <f>入力シート!BB92</f>
        <v/>
      </c>
      <c r="AD92">
        <f>入力シート!AE92</f>
        <v>0</v>
      </c>
      <c r="AE92" t="str">
        <f t="shared" si="25"/>
        <v/>
      </c>
      <c r="AF92" t="str">
        <f t="shared" si="26"/>
        <v/>
      </c>
    </row>
    <row r="93" spans="1:32" x14ac:dyDescent="0.4">
      <c r="A93" s="81"/>
      <c r="B93" s="81"/>
      <c r="E93">
        <f>入力シート!F93</f>
        <v>0</v>
      </c>
      <c r="F93" t="str">
        <f>入力シート!D93&amp;"　"&amp;入力シート!E93</f>
        <v>　</v>
      </c>
      <c r="G93" t="str">
        <f>ASC(入力シート!G93&amp;" "&amp;入力シート!H93)</f>
        <v xml:space="preserve"> </v>
      </c>
      <c r="H93" t="str">
        <f t="shared" si="18"/>
        <v>　</v>
      </c>
      <c r="I93" t="str">
        <f>ASC(入力シート!I93&amp;" "&amp;入力シート!J93)</f>
        <v xml:space="preserve"> </v>
      </c>
      <c r="J93">
        <f>入力シート!K93</f>
        <v>0</v>
      </c>
      <c r="K93">
        <f>IF(LEFT(入力シート!AT93,1)="男",1,IF(LEFT(入力シート!AT93,1)="女",2,0))</f>
        <v>0</v>
      </c>
      <c r="L93" t="str">
        <f>RIGHT(入力シート!AU93,1)</f>
        <v/>
      </c>
      <c r="M93">
        <f>YEAR(入力シート!T93)</f>
        <v>1900</v>
      </c>
      <c r="N93">
        <f>入力シート!AW93*100+入力シート!AX93</f>
        <v>100</v>
      </c>
      <c r="O93" t="e">
        <f>VLOOKUP(入力シート!M93,DATE!$A$33:$B$80,2,FALSE)</f>
        <v>#N/A</v>
      </c>
      <c r="P93">
        <f>入力シート!C93</f>
        <v>0</v>
      </c>
      <c r="Q93" t="str">
        <f>入力シート!AY93</f>
        <v/>
      </c>
      <c r="S93" t="str">
        <f t="shared" si="19"/>
        <v/>
      </c>
      <c r="T93" t="str">
        <f t="shared" si="20"/>
        <v/>
      </c>
      <c r="U93" t="str">
        <f>入力シート!AZ93</f>
        <v/>
      </c>
      <c r="V93">
        <f>入力シート!AA93</f>
        <v>0</v>
      </c>
      <c r="W93" t="str">
        <f t="shared" si="21"/>
        <v/>
      </c>
      <c r="X93" t="str">
        <f t="shared" si="22"/>
        <v/>
      </c>
      <c r="Y93" t="str">
        <f>入力シート!BA93</f>
        <v/>
      </c>
      <c r="Z93">
        <f>入力シート!AC93</f>
        <v>0</v>
      </c>
      <c r="AA93" t="str">
        <f t="shared" si="23"/>
        <v/>
      </c>
      <c r="AB93" t="str">
        <f t="shared" si="24"/>
        <v/>
      </c>
      <c r="AC93" t="str">
        <f>入力シート!BB93</f>
        <v/>
      </c>
      <c r="AD93">
        <f>入力シート!AE93</f>
        <v>0</v>
      </c>
      <c r="AE93" t="str">
        <f t="shared" si="25"/>
        <v/>
      </c>
      <c r="AF93" t="str">
        <f t="shared" si="26"/>
        <v/>
      </c>
    </row>
    <row r="94" spans="1:32" x14ac:dyDescent="0.4">
      <c r="A94" s="81"/>
      <c r="B94" s="81"/>
      <c r="E94">
        <f>入力シート!F94</f>
        <v>0</v>
      </c>
      <c r="F94" t="str">
        <f>入力シート!D94&amp;"　"&amp;入力シート!E94</f>
        <v>　</v>
      </c>
      <c r="G94" t="str">
        <f>ASC(入力シート!G94&amp;" "&amp;入力シート!H94)</f>
        <v xml:space="preserve"> </v>
      </c>
      <c r="H94" t="str">
        <f t="shared" si="18"/>
        <v>　</v>
      </c>
      <c r="I94" t="str">
        <f>ASC(入力シート!I94&amp;" "&amp;入力シート!J94)</f>
        <v xml:space="preserve"> </v>
      </c>
      <c r="J94">
        <f>入力シート!K94</f>
        <v>0</v>
      </c>
      <c r="K94">
        <f>IF(LEFT(入力シート!AT94,1)="男",1,IF(LEFT(入力シート!AT94,1)="女",2,0))</f>
        <v>0</v>
      </c>
      <c r="L94" t="str">
        <f>RIGHT(入力シート!AU94,1)</f>
        <v/>
      </c>
      <c r="M94">
        <f>YEAR(入力シート!T94)</f>
        <v>1900</v>
      </c>
      <c r="N94">
        <f>入力シート!AW94*100+入力シート!AX94</f>
        <v>100</v>
      </c>
      <c r="O94" t="e">
        <f>VLOOKUP(入力シート!M94,DATE!$A$33:$B$80,2,FALSE)</f>
        <v>#N/A</v>
      </c>
      <c r="P94">
        <f>入力シート!C94</f>
        <v>0</v>
      </c>
      <c r="Q94" t="str">
        <f>入力シート!AY94</f>
        <v/>
      </c>
      <c r="S94" t="str">
        <f t="shared" si="19"/>
        <v/>
      </c>
      <c r="T94" t="str">
        <f t="shared" si="20"/>
        <v/>
      </c>
      <c r="U94" t="str">
        <f>入力シート!AZ94</f>
        <v/>
      </c>
      <c r="V94">
        <f>入力シート!AA94</f>
        <v>0</v>
      </c>
      <c r="W94" t="str">
        <f t="shared" si="21"/>
        <v/>
      </c>
      <c r="X94" t="str">
        <f t="shared" si="22"/>
        <v/>
      </c>
      <c r="Y94" t="str">
        <f>入力シート!BA94</f>
        <v/>
      </c>
      <c r="Z94">
        <f>入力シート!AC94</f>
        <v>0</v>
      </c>
      <c r="AA94" t="str">
        <f t="shared" si="23"/>
        <v/>
      </c>
      <c r="AB94" t="str">
        <f t="shared" si="24"/>
        <v/>
      </c>
      <c r="AC94" t="str">
        <f>入力シート!BB94</f>
        <v/>
      </c>
      <c r="AD94">
        <f>入力シート!AE94</f>
        <v>0</v>
      </c>
      <c r="AE94" t="str">
        <f t="shared" si="25"/>
        <v/>
      </c>
      <c r="AF94" t="str">
        <f t="shared" si="26"/>
        <v/>
      </c>
    </row>
    <row r="95" spans="1:32" x14ac:dyDescent="0.4">
      <c r="A95" s="81"/>
      <c r="B95" s="81"/>
      <c r="E95">
        <f>入力シート!F95</f>
        <v>0</v>
      </c>
      <c r="F95" t="str">
        <f>入力シート!D95&amp;"　"&amp;入力シート!E95</f>
        <v>　</v>
      </c>
      <c r="G95" t="str">
        <f>ASC(入力シート!G95&amp;" "&amp;入力シート!H95)</f>
        <v xml:space="preserve"> </v>
      </c>
      <c r="H95" t="str">
        <f t="shared" si="18"/>
        <v>　</v>
      </c>
      <c r="I95" t="str">
        <f>ASC(入力シート!I95&amp;" "&amp;入力シート!J95)</f>
        <v xml:space="preserve"> </v>
      </c>
      <c r="J95">
        <f>入力シート!K95</f>
        <v>0</v>
      </c>
      <c r="K95">
        <f>IF(LEFT(入力シート!AT95,1)="男",1,IF(LEFT(入力シート!AT95,1)="女",2,0))</f>
        <v>0</v>
      </c>
      <c r="L95" t="str">
        <f>RIGHT(入力シート!AU95,1)</f>
        <v/>
      </c>
      <c r="M95">
        <f>YEAR(入力シート!T95)</f>
        <v>1900</v>
      </c>
      <c r="N95">
        <f>入力シート!AW95*100+入力シート!AX95</f>
        <v>100</v>
      </c>
      <c r="O95" t="e">
        <f>VLOOKUP(入力シート!M95,DATE!$A$33:$B$80,2,FALSE)</f>
        <v>#N/A</v>
      </c>
      <c r="P95">
        <f>入力シート!C95</f>
        <v>0</v>
      </c>
      <c r="Q95" t="str">
        <f>入力シート!AY95</f>
        <v/>
      </c>
      <c r="S95" t="str">
        <f t="shared" si="19"/>
        <v/>
      </c>
      <c r="T95" t="str">
        <f t="shared" si="20"/>
        <v/>
      </c>
      <c r="U95" t="str">
        <f>入力シート!AZ95</f>
        <v/>
      </c>
      <c r="V95">
        <f>入力シート!AA95</f>
        <v>0</v>
      </c>
      <c r="W95" t="str">
        <f t="shared" si="21"/>
        <v/>
      </c>
      <c r="X95" t="str">
        <f t="shared" si="22"/>
        <v/>
      </c>
      <c r="Y95" t="str">
        <f>入力シート!BA95</f>
        <v/>
      </c>
      <c r="Z95">
        <f>入力シート!AC95</f>
        <v>0</v>
      </c>
      <c r="AA95" t="str">
        <f t="shared" si="23"/>
        <v/>
      </c>
      <c r="AB95" t="str">
        <f t="shared" si="24"/>
        <v/>
      </c>
      <c r="AC95" t="str">
        <f>入力シート!BB95</f>
        <v/>
      </c>
      <c r="AD95">
        <f>入力シート!AE95</f>
        <v>0</v>
      </c>
      <c r="AE95" t="str">
        <f t="shared" si="25"/>
        <v/>
      </c>
      <c r="AF95" t="str">
        <f t="shared" si="26"/>
        <v/>
      </c>
    </row>
    <row r="96" spans="1:32" x14ac:dyDescent="0.4">
      <c r="A96" s="81"/>
      <c r="B96" s="81"/>
      <c r="E96">
        <f>入力シート!F96</f>
        <v>0</v>
      </c>
      <c r="F96" t="str">
        <f>入力シート!D96&amp;"　"&amp;入力シート!E96</f>
        <v>　</v>
      </c>
      <c r="G96" t="str">
        <f>ASC(入力シート!G96&amp;" "&amp;入力シート!H96)</f>
        <v xml:space="preserve"> </v>
      </c>
      <c r="H96" t="str">
        <f t="shared" si="18"/>
        <v>　</v>
      </c>
      <c r="I96" t="str">
        <f>ASC(入力シート!I96&amp;" "&amp;入力シート!J96)</f>
        <v xml:space="preserve"> </v>
      </c>
      <c r="J96">
        <f>入力シート!K96</f>
        <v>0</v>
      </c>
      <c r="K96">
        <f>IF(LEFT(入力シート!AT96,1)="男",1,IF(LEFT(入力シート!AT96,1)="女",2,0))</f>
        <v>0</v>
      </c>
      <c r="L96" t="str">
        <f>RIGHT(入力シート!AU96,1)</f>
        <v/>
      </c>
      <c r="M96">
        <f>YEAR(入力シート!T96)</f>
        <v>1900</v>
      </c>
      <c r="N96">
        <f>入力シート!AW96*100+入力シート!AX96</f>
        <v>100</v>
      </c>
      <c r="O96" t="e">
        <f>VLOOKUP(入力シート!M96,DATE!$A$33:$B$80,2,FALSE)</f>
        <v>#N/A</v>
      </c>
      <c r="P96">
        <f>入力シート!C96</f>
        <v>0</v>
      </c>
      <c r="Q96" t="str">
        <f>入力シート!AY96</f>
        <v/>
      </c>
      <c r="S96" t="str">
        <f t="shared" si="19"/>
        <v/>
      </c>
      <c r="T96" t="str">
        <f t="shared" si="20"/>
        <v/>
      </c>
      <c r="U96" t="str">
        <f>入力シート!AZ96</f>
        <v/>
      </c>
      <c r="V96">
        <f>入力シート!AA96</f>
        <v>0</v>
      </c>
      <c r="W96" t="str">
        <f t="shared" si="21"/>
        <v/>
      </c>
      <c r="X96" t="str">
        <f t="shared" si="22"/>
        <v/>
      </c>
      <c r="Y96" t="str">
        <f>入力シート!BA96</f>
        <v/>
      </c>
      <c r="Z96">
        <f>入力シート!AC96</f>
        <v>0</v>
      </c>
      <c r="AA96" t="str">
        <f t="shared" si="23"/>
        <v/>
      </c>
      <c r="AB96" t="str">
        <f t="shared" si="24"/>
        <v/>
      </c>
      <c r="AC96" t="str">
        <f>入力シート!BB96</f>
        <v/>
      </c>
      <c r="AD96">
        <f>入力シート!AE96</f>
        <v>0</v>
      </c>
      <c r="AE96" t="str">
        <f t="shared" si="25"/>
        <v/>
      </c>
      <c r="AF96" t="str">
        <f t="shared" si="26"/>
        <v/>
      </c>
    </row>
    <row r="97" spans="1:32" x14ac:dyDescent="0.4">
      <c r="A97" s="81"/>
      <c r="B97" s="81"/>
      <c r="E97">
        <f>入力シート!F97</f>
        <v>0</v>
      </c>
      <c r="F97" t="str">
        <f>入力シート!D97&amp;"　"&amp;入力シート!E97</f>
        <v>　</v>
      </c>
      <c r="G97" t="str">
        <f>ASC(入力シート!G97&amp;" "&amp;入力シート!H97)</f>
        <v xml:space="preserve"> </v>
      </c>
      <c r="H97" t="str">
        <f t="shared" si="18"/>
        <v>　</v>
      </c>
      <c r="I97" t="str">
        <f>ASC(入力シート!I97&amp;" "&amp;入力シート!J97)</f>
        <v xml:space="preserve"> </v>
      </c>
      <c r="J97">
        <f>入力シート!K97</f>
        <v>0</v>
      </c>
      <c r="K97">
        <f>IF(LEFT(入力シート!AT97,1)="男",1,IF(LEFT(入力シート!AT97,1)="女",2,0))</f>
        <v>0</v>
      </c>
      <c r="L97" t="str">
        <f>RIGHT(入力シート!AU97,1)</f>
        <v/>
      </c>
      <c r="M97">
        <f>YEAR(入力シート!T97)</f>
        <v>1900</v>
      </c>
      <c r="N97">
        <f>入力シート!AW97*100+入力シート!AX97</f>
        <v>100</v>
      </c>
      <c r="O97" t="e">
        <f>VLOOKUP(入力シート!M97,DATE!$A$33:$B$80,2,FALSE)</f>
        <v>#N/A</v>
      </c>
      <c r="P97">
        <f>入力シート!C97</f>
        <v>0</v>
      </c>
      <c r="Q97" t="str">
        <f>入力シート!AY97</f>
        <v/>
      </c>
      <c r="S97" t="str">
        <f t="shared" si="19"/>
        <v/>
      </c>
      <c r="T97" t="str">
        <f t="shared" si="20"/>
        <v/>
      </c>
      <c r="U97" t="str">
        <f>入力シート!AZ97</f>
        <v/>
      </c>
      <c r="V97">
        <f>入力シート!AA97</f>
        <v>0</v>
      </c>
      <c r="W97" t="str">
        <f t="shared" si="21"/>
        <v/>
      </c>
      <c r="X97" t="str">
        <f t="shared" si="22"/>
        <v/>
      </c>
      <c r="Y97" t="str">
        <f>入力シート!BA97</f>
        <v/>
      </c>
      <c r="Z97">
        <f>入力シート!AC97</f>
        <v>0</v>
      </c>
      <c r="AA97" t="str">
        <f t="shared" si="23"/>
        <v/>
      </c>
      <c r="AB97" t="str">
        <f t="shared" si="24"/>
        <v/>
      </c>
      <c r="AC97" t="str">
        <f>入力シート!BB97</f>
        <v/>
      </c>
      <c r="AD97">
        <f>入力シート!AE97</f>
        <v>0</v>
      </c>
      <c r="AE97" t="str">
        <f t="shared" si="25"/>
        <v/>
      </c>
      <c r="AF97" t="str">
        <f t="shared" si="26"/>
        <v/>
      </c>
    </row>
    <row r="98" spans="1:32" x14ac:dyDescent="0.4">
      <c r="A98" s="81"/>
      <c r="B98" s="81"/>
      <c r="E98">
        <f>入力シート!F98</f>
        <v>0</v>
      </c>
      <c r="F98" t="str">
        <f>入力シート!D98&amp;"　"&amp;入力シート!E98</f>
        <v>　</v>
      </c>
      <c r="G98" t="str">
        <f>ASC(入力シート!G98&amp;" "&amp;入力シート!H98)</f>
        <v xml:space="preserve"> </v>
      </c>
      <c r="H98" t="str">
        <f t="shared" si="18"/>
        <v>　</v>
      </c>
      <c r="I98" t="str">
        <f>ASC(入力シート!I98&amp;" "&amp;入力シート!J98)</f>
        <v xml:space="preserve"> </v>
      </c>
      <c r="J98">
        <f>入力シート!K98</f>
        <v>0</v>
      </c>
      <c r="K98">
        <f>IF(LEFT(入力シート!AT98,1)="男",1,IF(LEFT(入力シート!AT98,1)="女",2,0))</f>
        <v>0</v>
      </c>
      <c r="L98" t="str">
        <f>RIGHT(入力シート!AU98,1)</f>
        <v/>
      </c>
      <c r="M98">
        <f>YEAR(入力シート!T98)</f>
        <v>1900</v>
      </c>
      <c r="N98">
        <f>入力シート!AW98*100+入力シート!AX98</f>
        <v>100</v>
      </c>
      <c r="O98" t="e">
        <f>VLOOKUP(入力シート!M98,DATE!$A$33:$B$80,2,FALSE)</f>
        <v>#N/A</v>
      </c>
      <c r="P98">
        <f>入力シート!C98</f>
        <v>0</v>
      </c>
      <c r="Q98" t="str">
        <f>入力シート!AY98</f>
        <v/>
      </c>
      <c r="S98" t="str">
        <f t="shared" si="19"/>
        <v/>
      </c>
      <c r="T98" t="str">
        <f t="shared" si="20"/>
        <v/>
      </c>
      <c r="U98" t="str">
        <f>入力シート!AZ98</f>
        <v/>
      </c>
      <c r="V98">
        <f>入力シート!AA98</f>
        <v>0</v>
      </c>
      <c r="W98" t="str">
        <f t="shared" si="21"/>
        <v/>
      </c>
      <c r="X98" t="str">
        <f t="shared" si="22"/>
        <v/>
      </c>
      <c r="Y98" t="str">
        <f>入力シート!BA98</f>
        <v/>
      </c>
      <c r="Z98">
        <f>入力シート!AC98</f>
        <v>0</v>
      </c>
      <c r="AA98" t="str">
        <f t="shared" si="23"/>
        <v/>
      </c>
      <c r="AB98" t="str">
        <f t="shared" si="24"/>
        <v/>
      </c>
      <c r="AC98" t="str">
        <f>入力シート!BB98</f>
        <v/>
      </c>
      <c r="AD98">
        <f>入力シート!AE98</f>
        <v>0</v>
      </c>
      <c r="AE98" t="str">
        <f t="shared" si="25"/>
        <v/>
      </c>
      <c r="AF98" t="str">
        <f t="shared" si="26"/>
        <v/>
      </c>
    </row>
    <row r="99" spans="1:32" x14ac:dyDescent="0.4">
      <c r="A99" s="81"/>
      <c r="B99" s="81"/>
      <c r="E99">
        <f>入力シート!F99</f>
        <v>0</v>
      </c>
      <c r="F99" t="str">
        <f>入力シート!D99&amp;"　"&amp;入力シート!E99</f>
        <v>　</v>
      </c>
      <c r="G99" t="str">
        <f>ASC(入力シート!G99&amp;" "&amp;入力シート!H99)</f>
        <v xml:space="preserve"> </v>
      </c>
      <c r="H99" t="str">
        <f t="shared" si="18"/>
        <v>　</v>
      </c>
      <c r="I99" t="str">
        <f>ASC(入力シート!I99&amp;" "&amp;入力シート!J99)</f>
        <v xml:space="preserve"> </v>
      </c>
      <c r="J99">
        <f>入力シート!K99</f>
        <v>0</v>
      </c>
      <c r="K99">
        <f>IF(LEFT(入力シート!AT99,1)="男",1,IF(LEFT(入力シート!AT99,1)="女",2,0))</f>
        <v>0</v>
      </c>
      <c r="L99" t="str">
        <f>RIGHT(入力シート!AU99,1)</f>
        <v/>
      </c>
      <c r="M99">
        <f>YEAR(入力シート!T99)</f>
        <v>1900</v>
      </c>
      <c r="N99">
        <f>入力シート!AW99*100+入力シート!AX99</f>
        <v>100</v>
      </c>
      <c r="O99" t="e">
        <f>VLOOKUP(入力シート!M99,DATE!$A$33:$B$80,2,FALSE)</f>
        <v>#N/A</v>
      </c>
      <c r="P99">
        <f>入力シート!C99</f>
        <v>0</v>
      </c>
      <c r="Q99" t="str">
        <f>入力シート!AY99</f>
        <v/>
      </c>
      <c r="S99" t="str">
        <f t="shared" si="19"/>
        <v/>
      </c>
      <c r="T99" t="str">
        <f t="shared" si="20"/>
        <v/>
      </c>
      <c r="U99" t="str">
        <f>入力シート!AZ99</f>
        <v/>
      </c>
      <c r="V99">
        <f>入力シート!AA99</f>
        <v>0</v>
      </c>
      <c r="W99" t="str">
        <f t="shared" si="21"/>
        <v/>
      </c>
      <c r="X99" t="str">
        <f t="shared" si="22"/>
        <v/>
      </c>
      <c r="Y99" t="str">
        <f>入力シート!BA99</f>
        <v/>
      </c>
      <c r="Z99">
        <f>入力シート!AC99</f>
        <v>0</v>
      </c>
      <c r="AA99" t="str">
        <f t="shared" si="23"/>
        <v/>
      </c>
      <c r="AB99" t="str">
        <f t="shared" si="24"/>
        <v/>
      </c>
      <c r="AC99" t="str">
        <f>入力シート!BB99</f>
        <v/>
      </c>
      <c r="AD99">
        <f>入力シート!AE99</f>
        <v>0</v>
      </c>
      <c r="AE99" t="str">
        <f t="shared" si="25"/>
        <v/>
      </c>
      <c r="AF99" t="str">
        <f t="shared" si="26"/>
        <v/>
      </c>
    </row>
    <row r="100" spans="1:32" x14ac:dyDescent="0.4">
      <c r="A100" s="81"/>
      <c r="B100" s="81"/>
      <c r="E100">
        <f>入力シート!F100</f>
        <v>0</v>
      </c>
      <c r="F100" t="str">
        <f>入力シート!D100&amp;"　"&amp;入力シート!E100</f>
        <v>　</v>
      </c>
      <c r="G100" t="str">
        <f>ASC(入力シート!G100&amp;" "&amp;入力シート!H100)</f>
        <v xml:space="preserve"> </v>
      </c>
      <c r="H100" t="str">
        <f t="shared" si="18"/>
        <v>　</v>
      </c>
      <c r="I100" t="str">
        <f>ASC(入力シート!I100&amp;" "&amp;入力シート!J100)</f>
        <v xml:space="preserve"> </v>
      </c>
      <c r="J100">
        <f>入力シート!K100</f>
        <v>0</v>
      </c>
      <c r="K100">
        <f>IF(LEFT(入力シート!AT100,1)="男",1,IF(LEFT(入力シート!AT100,1)="女",2,0))</f>
        <v>0</v>
      </c>
      <c r="L100" t="str">
        <f>RIGHT(入力シート!AU100,1)</f>
        <v/>
      </c>
      <c r="M100">
        <f>YEAR(入力シート!T100)</f>
        <v>1900</v>
      </c>
      <c r="N100">
        <f>入力シート!AW100*100+入力シート!AX100</f>
        <v>100</v>
      </c>
      <c r="O100" t="e">
        <f>VLOOKUP(入力シート!M100,DATE!$A$33:$B$80,2,FALSE)</f>
        <v>#N/A</v>
      </c>
      <c r="P100">
        <f>入力シート!C100</f>
        <v>0</v>
      </c>
      <c r="Q100" t="str">
        <f>入力シート!AY100</f>
        <v/>
      </c>
      <c r="S100" t="str">
        <f t="shared" si="19"/>
        <v/>
      </c>
      <c r="T100" t="str">
        <f t="shared" si="20"/>
        <v/>
      </c>
      <c r="U100" t="str">
        <f>入力シート!AZ100</f>
        <v/>
      </c>
      <c r="V100">
        <f>入力シート!AA100</f>
        <v>0</v>
      </c>
      <c r="W100" t="str">
        <f t="shared" si="21"/>
        <v/>
      </c>
      <c r="X100" t="str">
        <f t="shared" si="22"/>
        <v/>
      </c>
      <c r="Y100" t="str">
        <f>入力シート!BA100</f>
        <v/>
      </c>
      <c r="Z100">
        <f>入力シート!AC100</f>
        <v>0</v>
      </c>
      <c r="AA100" t="str">
        <f t="shared" si="23"/>
        <v/>
      </c>
      <c r="AB100" t="str">
        <f t="shared" si="24"/>
        <v/>
      </c>
      <c r="AC100" t="str">
        <f>入力シート!BB100</f>
        <v/>
      </c>
      <c r="AD100">
        <f>入力シート!AE100</f>
        <v>0</v>
      </c>
      <c r="AE100" t="str">
        <f t="shared" si="25"/>
        <v/>
      </c>
      <c r="AF100" t="str">
        <f t="shared" si="26"/>
        <v/>
      </c>
    </row>
    <row r="101" spans="1:32" x14ac:dyDescent="0.4">
      <c r="A101" s="81"/>
      <c r="B101" s="81"/>
      <c r="E101">
        <f>入力シート!F101</f>
        <v>0</v>
      </c>
      <c r="F101" t="str">
        <f>入力シート!D101&amp;"　"&amp;入力シート!E101</f>
        <v>　</v>
      </c>
      <c r="G101" t="str">
        <f>ASC(入力シート!G101&amp;" "&amp;入力シート!H101)</f>
        <v xml:space="preserve"> </v>
      </c>
      <c r="H101" t="str">
        <f t="shared" si="18"/>
        <v>　</v>
      </c>
      <c r="I101" t="str">
        <f>ASC(入力シート!I101&amp;" "&amp;入力シート!J101)</f>
        <v xml:space="preserve"> </v>
      </c>
      <c r="J101">
        <f>入力シート!K101</f>
        <v>0</v>
      </c>
      <c r="K101">
        <f>IF(LEFT(入力シート!AT101,1)="男",1,IF(LEFT(入力シート!AT101,1)="女",2,0))</f>
        <v>0</v>
      </c>
      <c r="L101" t="str">
        <f>RIGHT(入力シート!AU101,1)</f>
        <v/>
      </c>
      <c r="M101">
        <f>YEAR(入力シート!T101)</f>
        <v>1900</v>
      </c>
      <c r="N101">
        <f>入力シート!AW101*100+入力シート!AX101</f>
        <v>100</v>
      </c>
      <c r="O101" t="e">
        <f>VLOOKUP(入力シート!M101,DATE!$A$33:$B$80,2,FALSE)</f>
        <v>#N/A</v>
      </c>
      <c r="P101">
        <f>入力シート!C101</f>
        <v>0</v>
      </c>
      <c r="Q101" t="str">
        <f>入力シート!AY101</f>
        <v/>
      </c>
      <c r="S101" t="str">
        <f t="shared" si="19"/>
        <v/>
      </c>
      <c r="T101" t="str">
        <f t="shared" si="20"/>
        <v/>
      </c>
      <c r="U101" t="str">
        <f>入力シート!AZ101</f>
        <v/>
      </c>
      <c r="V101">
        <f>入力シート!AA101</f>
        <v>0</v>
      </c>
      <c r="W101" t="str">
        <f t="shared" si="21"/>
        <v/>
      </c>
      <c r="X101" t="str">
        <f t="shared" si="22"/>
        <v/>
      </c>
      <c r="Y101" t="str">
        <f>入力シート!BA101</f>
        <v/>
      </c>
      <c r="Z101">
        <f>入力シート!AC101</f>
        <v>0</v>
      </c>
      <c r="AA101" t="str">
        <f t="shared" si="23"/>
        <v/>
      </c>
      <c r="AB101" t="str">
        <f t="shared" si="24"/>
        <v/>
      </c>
      <c r="AC101" t="str">
        <f>入力シート!BB101</f>
        <v/>
      </c>
      <c r="AD101">
        <f>入力シート!AE101</f>
        <v>0</v>
      </c>
      <c r="AE101" t="str">
        <f t="shared" si="25"/>
        <v/>
      </c>
      <c r="AF101" t="str">
        <f t="shared" si="26"/>
        <v/>
      </c>
    </row>
    <row r="102" spans="1:32" x14ac:dyDescent="0.4">
      <c r="A102" s="81"/>
      <c r="B102" s="81"/>
      <c r="E102">
        <f>入力シート!F102</f>
        <v>0</v>
      </c>
      <c r="F102" t="str">
        <f>入力シート!D102&amp;"　"&amp;入力シート!E102</f>
        <v>　</v>
      </c>
      <c r="G102" t="str">
        <f>ASC(入力シート!G102&amp;" "&amp;入力シート!H102)</f>
        <v xml:space="preserve"> </v>
      </c>
      <c r="H102" t="str">
        <f t="shared" si="18"/>
        <v>　</v>
      </c>
      <c r="I102" t="str">
        <f>ASC(入力シート!I102&amp;" "&amp;入力シート!J102)</f>
        <v xml:space="preserve"> </v>
      </c>
      <c r="J102">
        <f>入力シート!K102</f>
        <v>0</v>
      </c>
      <c r="K102">
        <f>IF(LEFT(入力シート!AT102,1)="男",1,IF(LEFT(入力シート!AT102,1)="女",2,0))</f>
        <v>0</v>
      </c>
      <c r="L102" t="str">
        <f>RIGHT(入力シート!AU102,1)</f>
        <v/>
      </c>
      <c r="M102">
        <f>YEAR(入力シート!T102)</f>
        <v>1900</v>
      </c>
      <c r="N102">
        <f>入力シート!AW102*100+入力シート!AX102</f>
        <v>100</v>
      </c>
      <c r="O102" t="e">
        <f>VLOOKUP(入力シート!M102,DATE!$A$33:$B$80,2,FALSE)</f>
        <v>#N/A</v>
      </c>
      <c r="P102">
        <f>入力シート!C102</f>
        <v>0</v>
      </c>
      <c r="Q102" t="str">
        <f>入力シート!AY102</f>
        <v/>
      </c>
      <c r="S102" t="str">
        <f t="shared" si="19"/>
        <v/>
      </c>
      <c r="T102" t="str">
        <f t="shared" si="20"/>
        <v/>
      </c>
      <c r="U102" t="str">
        <f>入力シート!AZ102</f>
        <v/>
      </c>
      <c r="V102">
        <f>入力シート!AA102</f>
        <v>0</v>
      </c>
      <c r="W102" t="str">
        <f t="shared" si="21"/>
        <v/>
      </c>
      <c r="X102" t="str">
        <f t="shared" si="22"/>
        <v/>
      </c>
      <c r="Y102" t="str">
        <f>入力シート!BA102</f>
        <v/>
      </c>
      <c r="Z102">
        <f>入力シート!AC102</f>
        <v>0</v>
      </c>
      <c r="AA102" t="str">
        <f t="shared" si="23"/>
        <v/>
      </c>
      <c r="AB102" t="str">
        <f t="shared" si="24"/>
        <v/>
      </c>
      <c r="AC102" t="str">
        <f>入力シート!BB102</f>
        <v/>
      </c>
      <c r="AD102">
        <f>入力シート!AE102</f>
        <v>0</v>
      </c>
      <c r="AE102" t="str">
        <f t="shared" si="25"/>
        <v/>
      </c>
      <c r="AF102" t="str">
        <f t="shared" si="26"/>
        <v/>
      </c>
    </row>
    <row r="103" spans="1:32" x14ac:dyDescent="0.4">
      <c r="A103" s="81"/>
      <c r="B103" s="81"/>
      <c r="E103">
        <f>入力シート!F103</f>
        <v>0</v>
      </c>
      <c r="F103" t="str">
        <f>入力シート!D103&amp;"　"&amp;入力シート!E103</f>
        <v>　</v>
      </c>
      <c r="G103" t="str">
        <f>ASC(入力シート!G103&amp;" "&amp;入力シート!H103)</f>
        <v xml:space="preserve"> </v>
      </c>
      <c r="H103" t="str">
        <f t="shared" si="18"/>
        <v>　</v>
      </c>
      <c r="I103" t="str">
        <f>ASC(入力シート!I103&amp;" "&amp;入力シート!J103)</f>
        <v xml:space="preserve"> </v>
      </c>
      <c r="J103">
        <f>入力シート!K103</f>
        <v>0</v>
      </c>
      <c r="K103">
        <f>IF(LEFT(入力シート!AT103,1)="男",1,IF(LEFT(入力シート!AT103,1)="女",2,0))</f>
        <v>0</v>
      </c>
      <c r="L103" t="str">
        <f>RIGHT(入力シート!AU103,1)</f>
        <v/>
      </c>
      <c r="M103">
        <f>YEAR(入力シート!T103)</f>
        <v>1900</v>
      </c>
      <c r="N103">
        <f>入力シート!AW103*100+入力シート!AX103</f>
        <v>100</v>
      </c>
      <c r="O103" t="e">
        <f>VLOOKUP(入力シート!M103,DATE!$A$33:$B$80,2,FALSE)</f>
        <v>#N/A</v>
      </c>
      <c r="P103">
        <f>入力シート!C103</f>
        <v>0</v>
      </c>
      <c r="Q103" t="str">
        <f>入力シート!AY103</f>
        <v/>
      </c>
      <c r="S103" t="str">
        <f t="shared" si="19"/>
        <v/>
      </c>
      <c r="T103" t="str">
        <f t="shared" si="20"/>
        <v/>
      </c>
      <c r="U103" t="str">
        <f>入力シート!AZ103</f>
        <v/>
      </c>
      <c r="V103">
        <f>入力シート!AA103</f>
        <v>0</v>
      </c>
      <c r="W103" t="str">
        <f t="shared" si="21"/>
        <v/>
      </c>
      <c r="X103" t="str">
        <f t="shared" si="22"/>
        <v/>
      </c>
      <c r="Y103" t="str">
        <f>入力シート!BA103</f>
        <v/>
      </c>
      <c r="Z103">
        <f>入力シート!AC103</f>
        <v>0</v>
      </c>
      <c r="AA103" t="str">
        <f t="shared" si="23"/>
        <v/>
      </c>
      <c r="AB103" t="str">
        <f t="shared" si="24"/>
        <v/>
      </c>
      <c r="AC103" t="str">
        <f>入力シート!BB103</f>
        <v/>
      </c>
      <c r="AD103">
        <f>入力シート!AE103</f>
        <v>0</v>
      </c>
      <c r="AE103" t="str">
        <f t="shared" si="25"/>
        <v/>
      </c>
      <c r="AF103" t="str">
        <f t="shared" si="26"/>
        <v/>
      </c>
    </row>
    <row r="104" spans="1:32" x14ac:dyDescent="0.4">
      <c r="A104" s="81"/>
      <c r="B104" s="81"/>
      <c r="E104">
        <f>入力シート!F104</f>
        <v>0</v>
      </c>
      <c r="F104" t="str">
        <f>入力シート!D104&amp;"　"&amp;入力シート!E104</f>
        <v>　</v>
      </c>
      <c r="G104" t="str">
        <f>ASC(入力シート!G104&amp;" "&amp;入力シート!H104)</f>
        <v xml:space="preserve"> </v>
      </c>
      <c r="H104" t="str">
        <f t="shared" si="18"/>
        <v>　</v>
      </c>
      <c r="I104" t="str">
        <f>ASC(入力シート!I104&amp;" "&amp;入力シート!J104)</f>
        <v xml:space="preserve"> </v>
      </c>
      <c r="J104">
        <f>入力シート!K104</f>
        <v>0</v>
      </c>
      <c r="K104">
        <f>IF(LEFT(入力シート!AT104,1)="男",1,IF(LEFT(入力シート!AT104,1)="女",2,0))</f>
        <v>0</v>
      </c>
      <c r="L104" t="str">
        <f>RIGHT(入力シート!AU104,1)</f>
        <v/>
      </c>
      <c r="M104">
        <f>YEAR(入力シート!T104)</f>
        <v>1900</v>
      </c>
      <c r="N104">
        <f>入力シート!AW104*100+入力シート!AX104</f>
        <v>100</v>
      </c>
      <c r="O104" t="e">
        <f>VLOOKUP(入力シート!M104,DATE!$A$33:$B$80,2,FALSE)</f>
        <v>#N/A</v>
      </c>
      <c r="P104">
        <f>入力シート!C104</f>
        <v>0</v>
      </c>
      <c r="Q104" t="str">
        <f>入力シート!AY104</f>
        <v/>
      </c>
      <c r="S104" t="str">
        <f t="shared" si="19"/>
        <v/>
      </c>
      <c r="T104" t="str">
        <f t="shared" si="20"/>
        <v/>
      </c>
      <c r="U104" t="str">
        <f>入力シート!AZ104</f>
        <v/>
      </c>
      <c r="V104">
        <f>入力シート!AA104</f>
        <v>0</v>
      </c>
      <c r="W104" t="str">
        <f t="shared" si="21"/>
        <v/>
      </c>
      <c r="X104" t="str">
        <f t="shared" si="22"/>
        <v/>
      </c>
      <c r="Y104" t="str">
        <f>入力シート!BA104</f>
        <v/>
      </c>
      <c r="Z104">
        <f>入力シート!AC104</f>
        <v>0</v>
      </c>
      <c r="AA104" t="str">
        <f t="shared" si="23"/>
        <v/>
      </c>
      <c r="AB104" t="str">
        <f t="shared" si="24"/>
        <v/>
      </c>
      <c r="AC104" t="str">
        <f>入力シート!BB104</f>
        <v/>
      </c>
      <c r="AD104">
        <f>入力シート!AE104</f>
        <v>0</v>
      </c>
      <c r="AE104" t="str">
        <f t="shared" si="25"/>
        <v/>
      </c>
      <c r="AF104" t="str">
        <f t="shared" si="26"/>
        <v/>
      </c>
    </row>
    <row r="105" spans="1:32" x14ac:dyDescent="0.4">
      <c r="A105" s="81"/>
      <c r="B105" s="81"/>
      <c r="E105">
        <f>入力シート!F105</f>
        <v>0</v>
      </c>
      <c r="F105" t="str">
        <f>入力シート!D105&amp;"　"&amp;入力シート!E105</f>
        <v>　</v>
      </c>
      <c r="G105" t="str">
        <f>ASC(入力シート!G105&amp;" "&amp;入力シート!H105)</f>
        <v xml:space="preserve"> </v>
      </c>
      <c r="H105" t="str">
        <f t="shared" si="18"/>
        <v>　</v>
      </c>
      <c r="I105" t="str">
        <f>ASC(入力シート!I105&amp;" "&amp;入力シート!J105)</f>
        <v xml:space="preserve"> </v>
      </c>
      <c r="J105">
        <f>入力シート!K105</f>
        <v>0</v>
      </c>
      <c r="K105">
        <f>IF(LEFT(入力シート!AT105,1)="男",1,IF(LEFT(入力シート!AT105,1)="女",2,0))</f>
        <v>0</v>
      </c>
      <c r="L105" t="str">
        <f>RIGHT(入力シート!AU105,1)</f>
        <v/>
      </c>
      <c r="M105">
        <f>YEAR(入力シート!T105)</f>
        <v>1900</v>
      </c>
      <c r="N105">
        <f>入力シート!AW105*100+入力シート!AX105</f>
        <v>100</v>
      </c>
      <c r="O105" t="e">
        <f>VLOOKUP(入力シート!M105,DATE!$A$33:$B$80,2,FALSE)</f>
        <v>#N/A</v>
      </c>
      <c r="P105">
        <f>入力シート!C105</f>
        <v>0</v>
      </c>
      <c r="Q105" t="str">
        <f>入力シート!AY105</f>
        <v/>
      </c>
      <c r="S105" t="str">
        <f t="shared" si="19"/>
        <v/>
      </c>
      <c r="T105" t="str">
        <f t="shared" si="20"/>
        <v/>
      </c>
      <c r="U105" t="str">
        <f>入力シート!AZ105</f>
        <v/>
      </c>
      <c r="V105">
        <f>入力シート!AA105</f>
        <v>0</v>
      </c>
      <c r="W105" t="str">
        <f t="shared" si="21"/>
        <v/>
      </c>
      <c r="X105" t="str">
        <f t="shared" si="22"/>
        <v/>
      </c>
      <c r="Y105" t="str">
        <f>入力シート!BA105</f>
        <v/>
      </c>
      <c r="Z105">
        <f>入力シート!AC105</f>
        <v>0</v>
      </c>
      <c r="AA105" t="str">
        <f t="shared" si="23"/>
        <v/>
      </c>
      <c r="AB105" t="str">
        <f t="shared" si="24"/>
        <v/>
      </c>
      <c r="AC105" t="str">
        <f>入力シート!BB105</f>
        <v/>
      </c>
      <c r="AD105">
        <f>入力シート!AE105</f>
        <v>0</v>
      </c>
      <c r="AE105" t="str">
        <f t="shared" si="25"/>
        <v/>
      </c>
      <c r="AF105" t="str">
        <f t="shared" si="26"/>
        <v/>
      </c>
    </row>
    <row r="106" spans="1:32" x14ac:dyDescent="0.4">
      <c r="A106" s="81"/>
      <c r="B106" s="81"/>
      <c r="E106">
        <f>入力シート!F106</f>
        <v>0</v>
      </c>
      <c r="F106" t="str">
        <f>入力シート!D106&amp;"　"&amp;入力シート!E106</f>
        <v>　</v>
      </c>
      <c r="G106" t="str">
        <f>ASC(入力シート!G106&amp;" "&amp;入力シート!H106)</f>
        <v xml:space="preserve"> </v>
      </c>
      <c r="H106" t="str">
        <f t="shared" si="18"/>
        <v>　</v>
      </c>
      <c r="I106" t="str">
        <f>ASC(入力シート!I106&amp;" "&amp;入力シート!J106)</f>
        <v xml:space="preserve"> </v>
      </c>
      <c r="J106">
        <f>入力シート!K106</f>
        <v>0</v>
      </c>
      <c r="K106">
        <f>IF(LEFT(入力シート!AT106,1)="男",1,IF(LEFT(入力シート!AT106,1)="女",2,0))</f>
        <v>0</v>
      </c>
      <c r="L106" t="str">
        <f>RIGHT(入力シート!AU106,1)</f>
        <v/>
      </c>
      <c r="M106">
        <f>YEAR(入力シート!T106)</f>
        <v>1900</v>
      </c>
      <c r="N106">
        <f>入力シート!AW106*100+入力シート!AX106</f>
        <v>100</v>
      </c>
      <c r="O106" t="e">
        <f>VLOOKUP(入力シート!M106,DATE!$A$33:$B$80,2,FALSE)</f>
        <v>#N/A</v>
      </c>
      <c r="P106">
        <f>入力シート!C106</f>
        <v>0</v>
      </c>
      <c r="Q106" t="str">
        <f>入力シート!AY106</f>
        <v/>
      </c>
      <c r="S106" t="str">
        <f t="shared" si="19"/>
        <v/>
      </c>
      <c r="T106" t="str">
        <f t="shared" si="20"/>
        <v/>
      </c>
      <c r="U106" t="str">
        <f>入力シート!AZ106</f>
        <v/>
      </c>
      <c r="V106">
        <f>入力シート!AA106</f>
        <v>0</v>
      </c>
      <c r="W106" t="str">
        <f t="shared" si="21"/>
        <v/>
      </c>
      <c r="X106" t="str">
        <f t="shared" si="22"/>
        <v/>
      </c>
      <c r="Y106" t="str">
        <f>入力シート!BA106</f>
        <v/>
      </c>
      <c r="Z106">
        <f>入力シート!AC106</f>
        <v>0</v>
      </c>
      <c r="AA106" t="str">
        <f t="shared" si="23"/>
        <v/>
      </c>
      <c r="AB106" t="str">
        <f t="shared" si="24"/>
        <v/>
      </c>
      <c r="AC106" t="str">
        <f>入力シート!BB106</f>
        <v/>
      </c>
      <c r="AD106">
        <f>入力シート!AE106</f>
        <v>0</v>
      </c>
      <c r="AE106" t="str">
        <f t="shared" si="25"/>
        <v/>
      </c>
      <c r="AF106" t="str">
        <f t="shared" si="26"/>
        <v/>
      </c>
    </row>
    <row r="107" spans="1:32" x14ac:dyDescent="0.4">
      <c r="A107" s="81"/>
      <c r="B107" s="81"/>
      <c r="E107">
        <f>入力シート!F107</f>
        <v>0</v>
      </c>
      <c r="F107" t="str">
        <f>入力シート!D107&amp;"　"&amp;入力シート!E107</f>
        <v>　</v>
      </c>
      <c r="G107" t="str">
        <f>ASC(入力シート!G107&amp;" "&amp;入力シート!H107)</f>
        <v xml:space="preserve"> </v>
      </c>
      <c r="H107" t="str">
        <f t="shared" si="18"/>
        <v>　</v>
      </c>
      <c r="I107" t="str">
        <f>ASC(入力シート!I107&amp;" "&amp;入力シート!J107)</f>
        <v xml:space="preserve"> </v>
      </c>
      <c r="J107">
        <f>入力シート!K107</f>
        <v>0</v>
      </c>
      <c r="K107">
        <f>IF(LEFT(入力シート!AT107,1)="男",1,IF(LEFT(入力シート!AT107,1)="女",2,0))</f>
        <v>0</v>
      </c>
      <c r="L107" t="str">
        <f>RIGHT(入力シート!AU107,1)</f>
        <v/>
      </c>
      <c r="M107">
        <f>YEAR(入力シート!T107)</f>
        <v>1900</v>
      </c>
      <c r="N107">
        <f>入力シート!AW107*100+入力シート!AX107</f>
        <v>100</v>
      </c>
      <c r="O107" t="e">
        <f>VLOOKUP(入力シート!M107,DATE!$A$33:$B$80,2,FALSE)</f>
        <v>#N/A</v>
      </c>
      <c r="P107">
        <f>入力シート!C107</f>
        <v>0</v>
      </c>
      <c r="Q107" t="str">
        <f>入力シート!AY107</f>
        <v/>
      </c>
      <c r="S107" t="str">
        <f t="shared" si="19"/>
        <v/>
      </c>
      <c r="T107" t="str">
        <f t="shared" si="20"/>
        <v/>
      </c>
      <c r="U107" t="str">
        <f>入力シート!AZ107</f>
        <v/>
      </c>
      <c r="V107">
        <f>入力シート!AA107</f>
        <v>0</v>
      </c>
      <c r="W107" t="str">
        <f t="shared" si="21"/>
        <v/>
      </c>
      <c r="X107" t="str">
        <f t="shared" si="22"/>
        <v/>
      </c>
      <c r="Y107" t="str">
        <f>入力シート!BA107</f>
        <v/>
      </c>
      <c r="Z107">
        <f>入力シート!AC107</f>
        <v>0</v>
      </c>
      <c r="AA107" t="str">
        <f t="shared" si="23"/>
        <v/>
      </c>
      <c r="AB107" t="str">
        <f t="shared" si="24"/>
        <v/>
      </c>
      <c r="AC107" t="str">
        <f>入力シート!BB107</f>
        <v/>
      </c>
      <c r="AD107">
        <f>入力シート!AE107</f>
        <v>0</v>
      </c>
      <c r="AE107" t="str">
        <f t="shared" si="25"/>
        <v/>
      </c>
      <c r="AF107" t="str">
        <f t="shared" si="26"/>
        <v/>
      </c>
    </row>
    <row r="108" spans="1:32" x14ac:dyDescent="0.4">
      <c r="A108" s="81"/>
      <c r="B108" s="81"/>
      <c r="E108">
        <f>入力シート!F108</f>
        <v>0</v>
      </c>
      <c r="F108" t="str">
        <f>入力シート!D108&amp;"　"&amp;入力シート!E108</f>
        <v>　</v>
      </c>
      <c r="G108" t="str">
        <f>ASC(入力シート!G108&amp;" "&amp;入力シート!H108)</f>
        <v xml:space="preserve"> </v>
      </c>
      <c r="H108" t="str">
        <f t="shared" si="18"/>
        <v>　</v>
      </c>
      <c r="I108" t="str">
        <f>ASC(入力シート!I108&amp;" "&amp;入力シート!J108)</f>
        <v xml:space="preserve"> </v>
      </c>
      <c r="J108">
        <f>入力シート!K108</f>
        <v>0</v>
      </c>
      <c r="K108">
        <f>IF(LEFT(入力シート!AT108,1)="男",1,IF(LEFT(入力シート!AT108,1)="女",2,0))</f>
        <v>0</v>
      </c>
      <c r="L108" t="str">
        <f>RIGHT(入力シート!AU108,1)</f>
        <v/>
      </c>
      <c r="M108">
        <f>YEAR(入力シート!T108)</f>
        <v>1900</v>
      </c>
      <c r="N108">
        <f>入力シート!AW108*100+入力シート!AX108</f>
        <v>100</v>
      </c>
      <c r="O108" t="e">
        <f>VLOOKUP(入力シート!M108,DATE!$A$33:$B$80,2,FALSE)</f>
        <v>#N/A</v>
      </c>
      <c r="P108">
        <f>入力シート!C108</f>
        <v>0</v>
      </c>
      <c r="Q108" t="str">
        <f>入力シート!AY108</f>
        <v/>
      </c>
      <c r="S108" t="str">
        <f t="shared" si="19"/>
        <v/>
      </c>
      <c r="T108" t="str">
        <f t="shared" si="20"/>
        <v/>
      </c>
      <c r="U108" t="str">
        <f>入力シート!AZ108</f>
        <v/>
      </c>
      <c r="V108">
        <f>入力シート!AA108</f>
        <v>0</v>
      </c>
      <c r="W108" t="str">
        <f t="shared" si="21"/>
        <v/>
      </c>
      <c r="X108" t="str">
        <f t="shared" si="22"/>
        <v/>
      </c>
      <c r="Y108" t="str">
        <f>入力シート!BA108</f>
        <v/>
      </c>
      <c r="Z108">
        <f>入力シート!AC108</f>
        <v>0</v>
      </c>
      <c r="AA108" t="str">
        <f t="shared" si="23"/>
        <v/>
      </c>
      <c r="AB108" t="str">
        <f t="shared" si="24"/>
        <v/>
      </c>
      <c r="AC108" t="str">
        <f>入力シート!BB108</f>
        <v/>
      </c>
      <c r="AD108">
        <f>入力シート!AE108</f>
        <v>0</v>
      </c>
      <c r="AE108" t="str">
        <f t="shared" si="25"/>
        <v/>
      </c>
      <c r="AF108" t="str">
        <f t="shared" si="26"/>
        <v/>
      </c>
    </row>
    <row r="109" spans="1:32" x14ac:dyDescent="0.4">
      <c r="A109" s="81"/>
      <c r="B109" s="81"/>
      <c r="E109">
        <f>入力シート!F109</f>
        <v>0</v>
      </c>
      <c r="F109" t="str">
        <f>入力シート!D109&amp;"　"&amp;入力シート!E109</f>
        <v>　</v>
      </c>
      <c r="G109" t="str">
        <f>ASC(入力シート!G109&amp;" "&amp;入力シート!H109)</f>
        <v xml:space="preserve"> </v>
      </c>
      <c r="H109" t="str">
        <f t="shared" si="18"/>
        <v>　</v>
      </c>
      <c r="I109" t="str">
        <f>ASC(入力シート!I109&amp;" "&amp;入力シート!J109)</f>
        <v xml:space="preserve"> </v>
      </c>
      <c r="J109">
        <f>入力シート!K109</f>
        <v>0</v>
      </c>
      <c r="K109">
        <f>IF(LEFT(入力シート!AT109,1)="男",1,IF(LEFT(入力シート!AT109,1)="女",2,0))</f>
        <v>0</v>
      </c>
      <c r="L109" t="str">
        <f>RIGHT(入力シート!AU109,1)</f>
        <v/>
      </c>
      <c r="M109">
        <f>YEAR(入力シート!T109)</f>
        <v>1900</v>
      </c>
      <c r="N109">
        <f>入力シート!AW109*100+入力シート!AX109</f>
        <v>100</v>
      </c>
      <c r="O109" t="e">
        <f>VLOOKUP(入力シート!M109,DATE!$A$33:$B$80,2,FALSE)</f>
        <v>#N/A</v>
      </c>
      <c r="P109">
        <f>入力シート!C109</f>
        <v>0</v>
      </c>
      <c r="Q109" t="str">
        <f>入力シート!AY109</f>
        <v/>
      </c>
      <c r="S109" t="str">
        <f t="shared" si="19"/>
        <v/>
      </c>
      <c r="T109" t="str">
        <f t="shared" si="20"/>
        <v/>
      </c>
      <c r="U109" t="str">
        <f>入力シート!AZ109</f>
        <v/>
      </c>
      <c r="V109">
        <f>入力シート!AA109</f>
        <v>0</v>
      </c>
      <c r="W109" t="str">
        <f t="shared" si="21"/>
        <v/>
      </c>
      <c r="X109" t="str">
        <f t="shared" si="22"/>
        <v/>
      </c>
      <c r="Y109" t="str">
        <f>入力シート!BA109</f>
        <v/>
      </c>
      <c r="Z109">
        <f>入力シート!AC109</f>
        <v>0</v>
      </c>
      <c r="AA109" t="str">
        <f t="shared" si="23"/>
        <v/>
      </c>
      <c r="AB109" t="str">
        <f t="shared" si="24"/>
        <v/>
      </c>
      <c r="AC109" t="str">
        <f>入力シート!BB109</f>
        <v/>
      </c>
      <c r="AD109">
        <f>入力シート!AE109</f>
        <v>0</v>
      </c>
      <c r="AE109" t="str">
        <f t="shared" si="25"/>
        <v/>
      </c>
      <c r="AF109" t="str">
        <f t="shared" si="26"/>
        <v/>
      </c>
    </row>
    <row r="110" spans="1:32" x14ac:dyDescent="0.4">
      <c r="A110" s="81"/>
      <c r="B110" s="81"/>
      <c r="E110">
        <f>入力シート!F110</f>
        <v>0</v>
      </c>
      <c r="F110" t="str">
        <f>入力シート!D110&amp;"　"&amp;入力シート!E110</f>
        <v>　</v>
      </c>
      <c r="G110" t="str">
        <f>ASC(入力シート!G110&amp;" "&amp;入力シート!H110)</f>
        <v xml:space="preserve"> </v>
      </c>
      <c r="H110" t="str">
        <f t="shared" si="18"/>
        <v>　</v>
      </c>
      <c r="I110" t="str">
        <f>ASC(入力シート!I110&amp;" "&amp;入力シート!J110)</f>
        <v xml:space="preserve"> </v>
      </c>
      <c r="J110">
        <f>入力シート!K110</f>
        <v>0</v>
      </c>
      <c r="K110">
        <f>IF(LEFT(入力シート!AT110,1)="男",1,IF(LEFT(入力シート!AT110,1)="女",2,0))</f>
        <v>0</v>
      </c>
      <c r="L110" t="str">
        <f>RIGHT(入力シート!AU110,1)</f>
        <v/>
      </c>
      <c r="M110">
        <f>YEAR(入力シート!T110)</f>
        <v>1900</v>
      </c>
      <c r="N110">
        <f>入力シート!AW110*100+入力シート!AX110</f>
        <v>100</v>
      </c>
      <c r="O110" t="e">
        <f>VLOOKUP(入力シート!M110,DATE!$A$33:$B$80,2,FALSE)</f>
        <v>#N/A</v>
      </c>
      <c r="P110">
        <f>入力シート!C110</f>
        <v>0</v>
      </c>
      <c r="Q110" t="str">
        <f>入力シート!AY110</f>
        <v/>
      </c>
      <c r="S110" t="str">
        <f t="shared" si="19"/>
        <v/>
      </c>
      <c r="T110" t="str">
        <f t="shared" si="20"/>
        <v/>
      </c>
      <c r="U110" t="str">
        <f>入力シート!AZ110</f>
        <v/>
      </c>
      <c r="V110">
        <f>入力シート!AA110</f>
        <v>0</v>
      </c>
      <c r="W110" t="str">
        <f t="shared" si="21"/>
        <v/>
      </c>
      <c r="X110" t="str">
        <f t="shared" si="22"/>
        <v/>
      </c>
      <c r="Y110" t="str">
        <f>入力シート!BA110</f>
        <v/>
      </c>
      <c r="Z110">
        <f>入力シート!AC110</f>
        <v>0</v>
      </c>
      <c r="AA110" t="str">
        <f t="shared" si="23"/>
        <v/>
      </c>
      <c r="AB110" t="str">
        <f t="shared" si="24"/>
        <v/>
      </c>
      <c r="AC110" t="str">
        <f>入力シート!BB110</f>
        <v/>
      </c>
      <c r="AD110">
        <f>入力シート!AE110</f>
        <v>0</v>
      </c>
      <c r="AE110" t="str">
        <f t="shared" si="25"/>
        <v/>
      </c>
      <c r="AF110" t="str">
        <f t="shared" si="26"/>
        <v/>
      </c>
    </row>
    <row r="111" spans="1:32" x14ac:dyDescent="0.4">
      <c r="A111" s="81"/>
      <c r="B111" s="81"/>
      <c r="E111">
        <f>入力シート!F111</f>
        <v>0</v>
      </c>
      <c r="F111" t="str">
        <f>入力シート!D111&amp;"　"&amp;入力シート!E111</f>
        <v>　</v>
      </c>
      <c r="G111" t="str">
        <f>ASC(入力シート!G111&amp;" "&amp;入力シート!H111)</f>
        <v xml:space="preserve"> </v>
      </c>
      <c r="H111" t="str">
        <f t="shared" si="18"/>
        <v>　</v>
      </c>
      <c r="I111" t="str">
        <f>ASC(入力シート!I111&amp;" "&amp;入力シート!J111)</f>
        <v xml:space="preserve"> </v>
      </c>
      <c r="J111">
        <f>入力シート!K111</f>
        <v>0</v>
      </c>
      <c r="K111">
        <f>IF(LEFT(入力シート!AT111,1)="男",1,IF(LEFT(入力シート!AT111,1)="女",2,0))</f>
        <v>0</v>
      </c>
      <c r="L111" t="str">
        <f>RIGHT(入力シート!AU111,1)</f>
        <v/>
      </c>
      <c r="M111">
        <f>YEAR(入力シート!T111)</f>
        <v>1900</v>
      </c>
      <c r="N111">
        <f>入力シート!AW111*100+入力シート!AX111</f>
        <v>100</v>
      </c>
      <c r="O111" t="e">
        <f>VLOOKUP(入力シート!M111,DATE!$A$33:$B$80,2,FALSE)</f>
        <v>#N/A</v>
      </c>
      <c r="P111">
        <f>入力シート!C111</f>
        <v>0</v>
      </c>
      <c r="Q111" t="str">
        <f>入力シート!AY111</f>
        <v/>
      </c>
      <c r="S111" t="str">
        <f t="shared" si="19"/>
        <v/>
      </c>
      <c r="T111" t="str">
        <f t="shared" si="20"/>
        <v/>
      </c>
      <c r="U111" t="str">
        <f>入力シート!AZ111</f>
        <v/>
      </c>
      <c r="V111">
        <f>入力シート!AA111</f>
        <v>0</v>
      </c>
      <c r="W111" t="str">
        <f t="shared" si="21"/>
        <v/>
      </c>
      <c r="X111" t="str">
        <f t="shared" si="22"/>
        <v/>
      </c>
      <c r="Y111" t="str">
        <f>入力シート!BA111</f>
        <v/>
      </c>
      <c r="Z111">
        <f>入力シート!AC111</f>
        <v>0</v>
      </c>
      <c r="AA111" t="str">
        <f t="shared" si="23"/>
        <v/>
      </c>
      <c r="AB111" t="str">
        <f t="shared" si="24"/>
        <v/>
      </c>
      <c r="AC111" t="str">
        <f>入力シート!BB111</f>
        <v/>
      </c>
      <c r="AD111">
        <f>入力シート!AE111</f>
        <v>0</v>
      </c>
      <c r="AE111" t="str">
        <f t="shared" si="25"/>
        <v/>
      </c>
      <c r="AF111" t="str">
        <f t="shared" si="26"/>
        <v/>
      </c>
    </row>
    <row r="112" spans="1:32" x14ac:dyDescent="0.4">
      <c r="A112" s="81"/>
      <c r="B112" s="81"/>
      <c r="E112">
        <f>入力シート!F112</f>
        <v>0</v>
      </c>
      <c r="F112" t="str">
        <f>入力シート!D112&amp;"　"&amp;入力シート!E112</f>
        <v>　</v>
      </c>
      <c r="G112" t="str">
        <f>ASC(入力シート!G112&amp;" "&amp;入力シート!H112)</f>
        <v xml:space="preserve"> </v>
      </c>
      <c r="H112" t="str">
        <f t="shared" ref="H112:H113" si="27">F112</f>
        <v>　</v>
      </c>
      <c r="I112" t="str">
        <f>ASC(入力シート!I112&amp;" "&amp;入力シート!J112)</f>
        <v xml:space="preserve"> </v>
      </c>
      <c r="J112">
        <f>入力シート!K112</f>
        <v>0</v>
      </c>
      <c r="K112">
        <f>IF(LEFT(入力シート!AT112,1)="男",1,IF(LEFT(入力シート!AT112,1)="女",2,0))</f>
        <v>0</v>
      </c>
      <c r="L112" t="str">
        <f>RIGHT(入力シート!AU112,1)</f>
        <v/>
      </c>
      <c r="M112">
        <f>YEAR(入力シート!T112)</f>
        <v>1900</v>
      </c>
      <c r="N112">
        <f>入力シート!AW112*100+入力シート!AX112</f>
        <v>100</v>
      </c>
      <c r="O112" t="e">
        <f>VLOOKUP(入力シート!M112,DATE!$A$33:$B$80,2,FALSE)</f>
        <v>#N/A</v>
      </c>
      <c r="P112">
        <f>入力シート!C112</f>
        <v>0</v>
      </c>
      <c r="Q112" t="str">
        <f>入力シート!AY112</f>
        <v/>
      </c>
      <c r="S112" t="str">
        <f t="shared" ref="S112:S113" si="28">IF(Q112="","",0)</f>
        <v/>
      </c>
      <c r="T112" t="str">
        <f t="shared" ref="T112:T113" si="29">IF(Q112="","",2)</f>
        <v/>
      </c>
      <c r="U112" t="str">
        <f>入力シート!AZ112</f>
        <v/>
      </c>
      <c r="V112">
        <f>入力シート!AA112</f>
        <v>0</v>
      </c>
      <c r="W112" t="str">
        <f t="shared" ref="W112:W113" si="30">IF(U112="","",0)</f>
        <v/>
      </c>
      <c r="X112" t="str">
        <f t="shared" ref="X112:X113" si="31">IF(U112="","",2)</f>
        <v/>
      </c>
      <c r="Y112" t="str">
        <f>入力シート!BA112</f>
        <v/>
      </c>
      <c r="Z112">
        <f>入力シート!AC112</f>
        <v>0</v>
      </c>
      <c r="AA112" t="str">
        <f t="shared" ref="AA112:AA113" si="32">IF(Y112="","",0)</f>
        <v/>
      </c>
      <c r="AB112" t="str">
        <f t="shared" ref="AB112:AB113" si="33">IF(Y112="","",2)</f>
        <v/>
      </c>
      <c r="AC112" t="str">
        <f>入力シート!BB112</f>
        <v/>
      </c>
      <c r="AD112">
        <f>入力シート!AE112</f>
        <v>0</v>
      </c>
      <c r="AE112" t="str">
        <f t="shared" ref="AE112:AE113" si="34">IF(AC112="","",0)</f>
        <v/>
      </c>
      <c r="AF112" t="str">
        <f t="shared" ref="AF112:AF113" si="35">IF(AC112="","",2)</f>
        <v/>
      </c>
    </row>
    <row r="113" spans="1:32" x14ac:dyDescent="0.4">
      <c r="A113" s="81"/>
      <c r="B113" s="81"/>
      <c r="E113">
        <f>入力シート!F113</f>
        <v>0</v>
      </c>
      <c r="F113" t="str">
        <f>入力シート!D113&amp;"　"&amp;入力シート!E113</f>
        <v>　</v>
      </c>
      <c r="G113" t="str">
        <f>ASC(入力シート!G113&amp;" "&amp;入力シート!H113)</f>
        <v xml:space="preserve"> </v>
      </c>
      <c r="H113" t="str">
        <f t="shared" si="27"/>
        <v>　</v>
      </c>
      <c r="I113" t="str">
        <f>ASC(入力シート!I113&amp;" "&amp;入力シート!J113)</f>
        <v xml:space="preserve"> </v>
      </c>
      <c r="J113">
        <f>入力シート!K113</f>
        <v>0</v>
      </c>
      <c r="K113">
        <f>IF(LEFT(入力シート!AT113,1)="男",1,IF(LEFT(入力シート!AT113,1)="女",2,0))</f>
        <v>0</v>
      </c>
      <c r="L113" t="str">
        <f>RIGHT(入力シート!AU113,1)</f>
        <v/>
      </c>
      <c r="M113">
        <f>YEAR(入力シート!T113)</f>
        <v>1900</v>
      </c>
      <c r="N113">
        <f>入力シート!AW113*100+入力シート!AX113</f>
        <v>100</v>
      </c>
      <c r="O113" t="e">
        <f>VLOOKUP(入力シート!M113,DATE!$A$33:$B$80,2,FALSE)</f>
        <v>#N/A</v>
      </c>
      <c r="P113">
        <f>入力シート!C113</f>
        <v>0</v>
      </c>
      <c r="Q113" t="str">
        <f>入力シート!AY113</f>
        <v/>
      </c>
      <c r="S113" t="str">
        <f t="shared" si="28"/>
        <v/>
      </c>
      <c r="T113" t="str">
        <f t="shared" si="29"/>
        <v/>
      </c>
      <c r="U113" t="str">
        <f>入力シート!AZ113</f>
        <v/>
      </c>
      <c r="V113">
        <f>入力シート!AA113</f>
        <v>0</v>
      </c>
      <c r="W113" t="str">
        <f t="shared" si="30"/>
        <v/>
      </c>
      <c r="X113" t="str">
        <f t="shared" si="31"/>
        <v/>
      </c>
      <c r="Y113" t="str">
        <f>入力シート!BA113</f>
        <v/>
      </c>
      <c r="Z113">
        <f>入力シート!AC113</f>
        <v>0</v>
      </c>
      <c r="AA113" t="str">
        <f t="shared" si="32"/>
        <v/>
      </c>
      <c r="AB113" t="str">
        <f t="shared" si="33"/>
        <v/>
      </c>
      <c r="AC113" t="str">
        <f>入力シート!BB113</f>
        <v/>
      </c>
      <c r="AD113">
        <f>入力シート!AE113</f>
        <v>0</v>
      </c>
      <c r="AE113" t="str">
        <f t="shared" si="34"/>
        <v/>
      </c>
      <c r="AF113" t="str">
        <f t="shared" si="35"/>
        <v/>
      </c>
    </row>
  </sheetData>
  <sheetProtection algorithmName="SHA-512" hashValue="GQ7+12Sfah9T2+/RKN+e5qnydZDsBF8gdVBZUbG0Vn2mkK2bC7MJfDE6j9Wj4rMc+lU87d168Q6a8QqBawWJBg==" saltValue="coAg0fd343b7bFeqjFp3hw==" spinCount="100000" sheet="1" objects="1" scenarios="1"/>
  <phoneticPr fontId="4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入力シート</vt:lpstr>
      <vt:lpstr>DATE</vt:lpstr>
      <vt:lpstr>NANS</vt:lpstr>
      <vt:lpstr>入力シート!Print_Area</vt:lpstr>
      <vt:lpstr>入力シート!Print_Titles</vt:lpstr>
      <vt:lpstr>一般</vt:lpstr>
      <vt:lpstr>高校</vt:lpstr>
      <vt:lpstr>種別</vt:lpstr>
      <vt:lpstr>所属地</vt:lpstr>
      <vt:lpstr>小学</vt:lpstr>
      <vt:lpstr>小学4年以下</vt:lpstr>
      <vt:lpstr>小学5･6年</vt:lpstr>
      <vt:lpstr>性別</vt:lpstr>
      <vt:lpstr>大学</vt:lpstr>
      <vt:lpstr>中学</vt:lpstr>
      <vt:lpstr>中学1年</vt:lpstr>
      <vt:lpstr>中学2･3年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桑名市教育委員会</dc:creator>
  <cp:lastModifiedBy>km zov</cp:lastModifiedBy>
  <cp:lastPrinted>2025-10-04T23:51:52Z</cp:lastPrinted>
  <dcterms:created xsi:type="dcterms:W3CDTF">2023-09-29T00:23:36Z</dcterms:created>
  <dcterms:modified xsi:type="dcterms:W3CDTF">2025-10-14T09:46:35Z</dcterms:modified>
</cp:coreProperties>
</file>